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drawings/drawing5.xml" ContentType="application/vnd.openxmlformats-officedocument.drawing+xml"/>
  <Override PartName="/xl/activeX/activeX1.xml" ContentType="application/vnd.ms-office.activeX+xml"/>
  <Override PartName="/xl/activeX/activeX1.bin" ContentType="application/vnd.ms-office.activeX"/>
  <Override PartName="/xl/drawings/drawing6.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mc:AlternateContent xmlns:mc="http://schemas.openxmlformats.org/markup-compatibility/2006">
    <mc:Choice Requires="x15">
      <x15ac:absPath xmlns:x15ac="http://schemas.microsoft.com/office/spreadsheetml/2010/11/ac" url="H:\Hospital Discounted Care\"/>
    </mc:Choice>
  </mc:AlternateContent>
  <xr:revisionPtr revIDLastSave="0" documentId="8_{7422A65F-31EF-4DFB-B21B-737E07896969}" xr6:coauthVersionLast="47" xr6:coauthVersionMax="47" xr10:uidLastSave="{00000000-0000-0000-0000-000000000000}"/>
  <bookViews>
    <workbookView xWindow="31785" yWindow="2985" windowWidth="21600" windowHeight="11385" tabRatio="923" xr2:uid="{00000000-000D-0000-FFFF-FFFF00000000}"/>
  </bookViews>
  <sheets>
    <sheet name="Screening Form" sheetId="11" r:id="rId1"/>
    <sheet name="Patient Information" sheetId="1" r:id="rId2"/>
    <sheet name="Worksheet 1" sheetId="3" r:id="rId3"/>
    <sheet name="Worksheet 2" sheetId="4" r:id="rId4"/>
    <sheet name="Worksheet 3" sheetId="5" r:id="rId5"/>
    <sheet name="Application" sheetId="6" r:id="rId6"/>
    <sheet name="CICP Card" sheetId="7" r:id="rId7"/>
    <sheet name="CICP or HDC Card (1)" sheetId="13" state="hidden" r:id="rId8"/>
    <sheet name="CICP or HDC Card" sheetId="14" r:id="rId9"/>
    <sheet name="CICP Client Responsibilities" sheetId="2" r:id="rId10"/>
    <sheet name="CICP Welcome Letter" sheetId="8" r:id="rId11"/>
    <sheet name="CICP No SSN" sheetId="9" r:id="rId12"/>
    <sheet name="Background Information" sheetId="12" state="hidden" r:id="rId13"/>
  </sheets>
  <definedNames>
    <definedName name="IRS_expense_assumption" localSheetId="9">#REF!</definedName>
    <definedName name="IRS_expense_assumption" localSheetId="11">#REF!</definedName>
    <definedName name="IRS_expense_assumption">#REF!</definedName>
    <definedName name="_xlnm.Print_Area" localSheetId="5">Application!$A$1:$P$76</definedName>
    <definedName name="_xlnm.Print_Area" localSheetId="6">'CICP Card'!$B$5:$M$27</definedName>
    <definedName name="_xlnm.Print_Area" localSheetId="8">'CICP or HDC Card'!$B$5:$M$28</definedName>
    <definedName name="_xlnm.Print_Area" localSheetId="7">'CICP or HDC Card (1)'!$B$5:$M$27</definedName>
    <definedName name="_xlnm.Print_Area" localSheetId="10">'CICP Welcome Letter'!$A$17:$C$71</definedName>
    <definedName name="_xlnm.Print_Area" localSheetId="1">'Patient Information'!$A$1:$D$238</definedName>
    <definedName name="_xlnm.Print_Area" localSheetId="0">'Screening Form'!$A$1:$E$163</definedName>
    <definedName name="_xlnm.Print_Area" localSheetId="2">'Worksheet 1'!$A$1:$E$38,'Worksheet 1'!$H$10:$I$42</definedName>
    <definedName name="_xlnm.Print_Area" localSheetId="3">'Worksheet 2'!$A$1:$E$52</definedName>
    <definedName name="_xlnm.Print_Area" localSheetId="4">'Worksheet 3'!$A$1:$H$41</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19" roundtripDataSignature="AMtx7mhqcMdGiRTSRHFtkvME5lzlejxxEg=="/>
    </ext>
  </extLst>
</workbook>
</file>

<file path=xl/calcChain.xml><?xml version="1.0" encoding="utf-8"?>
<calcChain xmlns="http://schemas.openxmlformats.org/spreadsheetml/2006/main">
  <c r="M23" i="14" l="1"/>
  <c r="M22" i="14"/>
  <c r="M21" i="14"/>
  <c r="M20" i="14"/>
  <c r="F26" i="14"/>
  <c r="F25" i="14"/>
  <c r="F24" i="14"/>
  <c r="F23" i="14"/>
  <c r="F22" i="14"/>
  <c r="F21" i="14"/>
  <c r="F20" i="14"/>
  <c r="S30" i="6"/>
  <c r="N165" i="11" l="1"/>
  <c r="L165" i="11"/>
  <c r="J165" i="11"/>
  <c r="D11" i="7" l="1"/>
  <c r="D228" i="1"/>
  <c r="D206" i="1"/>
  <c r="D184" i="1"/>
  <c r="D162" i="1"/>
  <c r="D140" i="1"/>
  <c r="D118" i="1"/>
  <c r="D96" i="1"/>
  <c r="D74" i="1"/>
  <c r="D52" i="1"/>
  <c r="D30" i="1"/>
  <c r="M163" i="11"/>
  <c r="L163" i="11"/>
  <c r="K163" i="11"/>
  <c r="M162" i="11"/>
  <c r="L162" i="11"/>
  <c r="K162" i="11"/>
  <c r="L161" i="11"/>
  <c r="M161" i="11" s="1"/>
  <c r="K161" i="11"/>
  <c r="L160" i="11"/>
  <c r="M160" i="11" s="1"/>
  <c r="K160" i="11"/>
  <c r="L159" i="11"/>
  <c r="M159" i="11" s="1"/>
  <c r="K159" i="11"/>
  <c r="M158" i="11"/>
  <c r="L158" i="11"/>
  <c r="K158" i="11"/>
  <c r="L157" i="11"/>
  <c r="M157" i="11" s="1"/>
  <c r="K157" i="11"/>
  <c r="L156" i="11"/>
  <c r="M156" i="11" s="1"/>
  <c r="K156" i="11"/>
  <c r="L155" i="11"/>
  <c r="M155" i="11" s="1"/>
  <c r="K155" i="11"/>
  <c r="M164" i="11" l="1"/>
  <c r="L164" i="11"/>
  <c r="H154" i="11" l="1"/>
  <c r="B176" i="1"/>
  <c r="J13" i="14"/>
  <c r="M13" i="14" s="1"/>
  <c r="F14" i="14"/>
  <c r="J12" i="14"/>
  <c r="M12" i="14" s="1"/>
  <c r="J11" i="14"/>
  <c r="M11" i="14" s="1"/>
  <c r="J10" i="14"/>
  <c r="M10" i="14" s="1"/>
  <c r="F11" i="14"/>
  <c r="D11" i="14"/>
  <c r="J9" i="14"/>
  <c r="M9" i="14" s="1"/>
  <c r="J8" i="14"/>
  <c r="M8" i="14" s="1"/>
  <c r="J7" i="14"/>
  <c r="M7" i="14" s="1"/>
  <c r="J6" i="14"/>
  <c r="M6" i="14" s="1"/>
  <c r="J5" i="14"/>
  <c r="M5" i="14" s="1"/>
  <c r="D30" i="3"/>
  <c r="B9" i="1"/>
  <c r="G11" i="7" l="1"/>
  <c r="D12" i="14"/>
  <c r="G12" i="14" s="1"/>
  <c r="O163" i="11"/>
  <c r="J161" i="11"/>
  <c r="J158" i="11"/>
  <c r="N163" i="11"/>
  <c r="O160" i="11"/>
  <c r="N160" i="11"/>
  <c r="J159" i="11"/>
  <c r="O159" i="11"/>
  <c r="C146" i="11"/>
  <c r="J162" i="11"/>
  <c r="O158" i="11"/>
  <c r="O162" i="11"/>
  <c r="N162" i="11"/>
  <c r="O161" i="11"/>
  <c r="N158" i="11"/>
  <c r="J163" i="11"/>
  <c r="N161" i="11"/>
  <c r="J160" i="11"/>
  <c r="N159" i="11"/>
  <c r="B43" i="1"/>
  <c r="J5" i="13" s="1"/>
  <c r="M5" i="13" s="1"/>
  <c r="H13" i="1" l="1"/>
  <c r="H14" i="1"/>
  <c r="E23" i="3"/>
  <c r="B26" i="3"/>
  <c r="B20" i="1"/>
  <c r="D10" i="13" s="1"/>
  <c r="D10" i="7" l="1"/>
  <c r="B18" i="1"/>
  <c r="C128" i="11"/>
  <c r="B88" i="1" l="1"/>
  <c r="B219" i="1"/>
  <c r="B20" i="6" s="1"/>
  <c r="B220" i="1"/>
  <c r="K20" i="6"/>
  <c r="I20" i="6"/>
  <c r="I19" i="6"/>
  <c r="K18" i="6"/>
  <c r="I18" i="6"/>
  <c r="K17" i="6"/>
  <c r="I17" i="6"/>
  <c r="B66" i="1"/>
  <c r="A60" i="6" l="1"/>
  <c r="C129" i="11"/>
  <c r="D11" i="13" l="1"/>
  <c r="K16" i="6" l="1"/>
  <c r="I16" i="6"/>
  <c r="K15" i="6"/>
  <c r="I15" i="6"/>
  <c r="K14" i="6"/>
  <c r="I14" i="6"/>
  <c r="K13" i="6"/>
  <c r="I13" i="6"/>
  <c r="G13" i="6"/>
  <c r="K12" i="6"/>
  <c r="I12" i="6"/>
  <c r="C125" i="11" l="1"/>
  <c r="N33" i="6" l="1"/>
  <c r="J13" i="13"/>
  <c r="M13" i="13" s="1"/>
  <c r="J12" i="13"/>
  <c r="M12" i="13" s="1"/>
  <c r="J11" i="13"/>
  <c r="M11" i="13" s="1"/>
  <c r="G20" i="6"/>
  <c r="G19" i="6"/>
  <c r="G18" i="6"/>
  <c r="I22" i="3"/>
  <c r="H20" i="3"/>
  <c r="B198" i="1"/>
  <c r="B197" i="1"/>
  <c r="K19" i="6" s="1"/>
  <c r="B175" i="1"/>
  <c r="D226" i="1"/>
  <c r="D204" i="1"/>
  <c r="D182" i="1"/>
  <c r="H16" i="12"/>
  <c r="H15" i="12"/>
  <c r="H14" i="12"/>
  <c r="I163" i="11"/>
  <c r="I162" i="11"/>
  <c r="I161" i="11"/>
  <c r="B87" i="1"/>
  <c r="E14" i="6"/>
  <c r="B23" i="1"/>
  <c r="B22" i="1"/>
  <c r="B21" i="1"/>
  <c r="B1" i="11"/>
  <c r="A1" i="1"/>
  <c r="E17" i="4"/>
  <c r="E18" i="4"/>
  <c r="E19" i="4"/>
  <c r="E20" i="4"/>
  <c r="D38" i="4"/>
  <c r="D41" i="4" s="1"/>
  <c r="B16" i="1"/>
  <c r="D72" i="1"/>
  <c r="H19" i="3" l="1"/>
  <c r="B19" i="6"/>
  <c r="H18" i="3"/>
  <c r="B18" i="6"/>
  <c r="H14" i="3"/>
  <c r="B14" i="6"/>
  <c r="D220" i="1"/>
  <c r="E20" i="6"/>
  <c r="D198" i="1"/>
  <c r="E19" i="6"/>
  <c r="D176" i="1"/>
  <c r="E18" i="6"/>
  <c r="J9" i="13"/>
  <c r="M9" i="13" s="1"/>
  <c r="J10" i="13"/>
  <c r="M10" i="13" s="1"/>
  <c r="C130" i="11"/>
  <c r="D231" i="1"/>
  <c r="D209" i="1"/>
  <c r="D187" i="1"/>
  <c r="B151" i="11"/>
  <c r="M22" i="13"/>
  <c r="M21" i="13"/>
  <c r="M20" i="13"/>
  <c r="M19" i="13"/>
  <c r="F25" i="13"/>
  <c r="F24" i="13"/>
  <c r="F23" i="13"/>
  <c r="F22" i="13"/>
  <c r="F21" i="13"/>
  <c r="F20" i="13"/>
  <c r="F19" i="13"/>
  <c r="D88" i="1"/>
  <c r="B65" i="1"/>
  <c r="M22" i="7"/>
  <c r="M21" i="7"/>
  <c r="M20" i="7"/>
  <c r="M19" i="7"/>
  <c r="F19" i="7"/>
  <c r="F25" i="7"/>
  <c r="F24" i="7"/>
  <c r="F23" i="7"/>
  <c r="F22" i="7"/>
  <c r="F21" i="7"/>
  <c r="F20" i="7"/>
  <c r="E22" i="3"/>
  <c r="F10" i="13"/>
  <c r="K154" i="11"/>
  <c r="I160" i="11"/>
  <c r="I159" i="11"/>
  <c r="I158" i="11"/>
  <c r="I157" i="11"/>
  <c r="I156" i="11"/>
  <c r="I155" i="11"/>
  <c r="B154" i="1"/>
  <c r="B153" i="1"/>
  <c r="B17" i="6" s="1"/>
  <c r="B132" i="1"/>
  <c r="B131" i="1"/>
  <c r="B110" i="1"/>
  <c r="B109" i="1"/>
  <c r="B44" i="1"/>
  <c r="B24" i="1"/>
  <c r="I11" i="6" s="1"/>
  <c r="I9" i="6"/>
  <c r="B19" i="1"/>
  <c r="M9" i="6" s="1"/>
  <c r="O8" i="6"/>
  <c r="B17" i="1"/>
  <c r="C9" i="6" s="1"/>
  <c r="G11" i="6"/>
  <c r="B13" i="1"/>
  <c r="B14" i="1"/>
  <c r="F8" i="6" s="1"/>
  <c r="B12" i="1"/>
  <c r="B25" i="1"/>
  <c r="O4" i="6" s="1"/>
  <c r="B5" i="1"/>
  <c r="C53" i="6" s="1"/>
  <c r="B6" i="1"/>
  <c r="B7" i="1"/>
  <c r="H13" i="12"/>
  <c r="H12" i="12"/>
  <c r="H11" i="12"/>
  <c r="H10" i="12"/>
  <c r="H9" i="12"/>
  <c r="H8" i="12"/>
  <c r="H7" i="12"/>
  <c r="C64" i="8"/>
  <c r="C63" i="8"/>
  <c r="C62" i="8"/>
  <c r="C61" i="8"/>
  <c r="C60" i="8"/>
  <c r="C59" i="8"/>
  <c r="C58" i="8"/>
  <c r="C57" i="8"/>
  <c r="C56" i="8"/>
  <c r="C55" i="8"/>
  <c r="C54" i="8"/>
  <c r="F10" i="7"/>
  <c r="A58" i="6"/>
  <c r="I25" i="6"/>
  <c r="G17" i="6"/>
  <c r="G16" i="6"/>
  <c r="G15" i="6"/>
  <c r="G14" i="6"/>
  <c r="G12" i="6"/>
  <c r="K11" i="6"/>
  <c r="A41" i="5"/>
  <c r="H27" i="5"/>
  <c r="H26" i="5"/>
  <c r="H25" i="5"/>
  <c r="H24" i="5"/>
  <c r="H23" i="5"/>
  <c r="H22" i="5"/>
  <c r="H21" i="5"/>
  <c r="H20" i="5"/>
  <c r="H19" i="5"/>
  <c r="H18" i="5"/>
  <c r="H17" i="5"/>
  <c r="H16" i="5"/>
  <c r="H15" i="5"/>
  <c r="H14" i="5"/>
  <c r="H13" i="5"/>
  <c r="H12" i="5"/>
  <c r="H11" i="5"/>
  <c r="H10" i="5"/>
  <c r="H9" i="5"/>
  <c r="H8" i="5"/>
  <c r="A51" i="4"/>
  <c r="I26" i="6"/>
  <c r="E36" i="4"/>
  <c r="E35" i="4"/>
  <c r="E34" i="4"/>
  <c r="E33" i="4"/>
  <c r="E32" i="4"/>
  <c r="E31" i="4"/>
  <c r="E30" i="4"/>
  <c r="E29" i="4"/>
  <c r="E28" i="4"/>
  <c r="E27" i="4"/>
  <c r="E26" i="4"/>
  <c r="E25" i="4"/>
  <c r="E24" i="4"/>
  <c r="E23" i="4"/>
  <c r="E15" i="4"/>
  <c r="A37" i="3"/>
  <c r="I41" i="3"/>
  <c r="I42" i="3" s="1"/>
  <c r="I40" i="3"/>
  <c r="E24" i="3"/>
  <c r="E21" i="3"/>
  <c r="E20" i="3"/>
  <c r="I29" i="3"/>
  <c r="I28" i="3"/>
  <c r="B10" i="3"/>
  <c r="E17" i="3"/>
  <c r="E16" i="3"/>
  <c r="E15" i="3"/>
  <c r="E14" i="3"/>
  <c r="E13" i="3"/>
  <c r="E12" i="3"/>
  <c r="D160" i="1"/>
  <c r="D138" i="1"/>
  <c r="D116" i="1"/>
  <c r="D94" i="1"/>
  <c r="D50" i="1"/>
  <c r="D28" i="1"/>
  <c r="J155" i="11" l="1"/>
  <c r="N155" i="11"/>
  <c r="O155" i="11"/>
  <c r="O156" i="11"/>
  <c r="J156" i="11"/>
  <c r="N156" i="11"/>
  <c r="O157" i="11"/>
  <c r="N157" i="11"/>
  <c r="J157" i="11"/>
  <c r="C8" i="14"/>
  <c r="E5" i="7"/>
  <c r="E5" i="14"/>
  <c r="H17" i="3"/>
  <c r="H16" i="3"/>
  <c r="B16" i="6"/>
  <c r="H15" i="3"/>
  <c r="B15" i="6"/>
  <c r="D99" i="1"/>
  <c r="D154" i="1"/>
  <c r="E17" i="6"/>
  <c r="D132" i="1"/>
  <c r="E16" i="6"/>
  <c r="D110" i="1"/>
  <c r="E15" i="6"/>
  <c r="D44" i="1"/>
  <c r="E12" i="6"/>
  <c r="H12" i="3"/>
  <c r="B12" i="6"/>
  <c r="H13" i="3"/>
  <c r="B13" i="6"/>
  <c r="D66" i="1"/>
  <c r="E13" i="6"/>
  <c r="B11" i="6"/>
  <c r="E11" i="6"/>
  <c r="G10" i="9"/>
  <c r="J8" i="13"/>
  <c r="M8" i="13" s="1"/>
  <c r="J7" i="13"/>
  <c r="M7" i="13" s="1"/>
  <c r="M154" i="11"/>
  <c r="J6" i="13"/>
  <c r="E38" i="4"/>
  <c r="E41" i="4" s="1"/>
  <c r="D210" i="1"/>
  <c r="D214" i="1" s="1"/>
  <c r="D215" i="1" s="1"/>
  <c r="D232" i="1"/>
  <c r="D188" i="1"/>
  <c r="D48" i="4"/>
  <c r="B35" i="8"/>
  <c r="D121" i="1"/>
  <c r="D122" i="1" s="1"/>
  <c r="I8" i="6"/>
  <c r="H29" i="5"/>
  <c r="K30" i="6" s="1"/>
  <c r="C8" i="13"/>
  <c r="E5" i="13"/>
  <c r="G11" i="13"/>
  <c r="F13" i="13"/>
  <c r="D34" i="3"/>
  <c r="O9" i="6"/>
  <c r="H37" i="5"/>
  <c r="C6" i="6"/>
  <c r="D44" i="4"/>
  <c r="O53" i="6"/>
  <c r="M55" i="6"/>
  <c r="F13" i="7"/>
  <c r="C48" i="6"/>
  <c r="C8" i="6"/>
  <c r="C8" i="7"/>
  <c r="H34" i="5"/>
  <c r="O48" i="6"/>
  <c r="A34" i="3"/>
  <c r="C55" i="6"/>
  <c r="A37" i="5"/>
  <c r="A48" i="4"/>
  <c r="E26" i="3"/>
  <c r="M25" i="6" s="1"/>
  <c r="B25" i="3"/>
  <c r="I24" i="6"/>
  <c r="I28" i="6" s="1"/>
  <c r="E10" i="3"/>
  <c r="E25" i="3" s="1"/>
  <c r="N164" i="11" l="1"/>
  <c r="C138" i="11" s="1"/>
  <c r="O164" i="11"/>
  <c r="C139" i="11" s="1"/>
  <c r="J164" i="11"/>
  <c r="C133" i="11" s="1"/>
  <c r="K164" i="11"/>
  <c r="D100" i="1"/>
  <c r="D104" i="1" s="1"/>
  <c r="D105" i="1" s="1"/>
  <c r="M14" i="6" s="1"/>
  <c r="M19" i="6"/>
  <c r="M6" i="13"/>
  <c r="O154" i="11"/>
  <c r="D236" i="1"/>
  <c r="D192" i="1"/>
  <c r="D193" i="1" s="1"/>
  <c r="E27" i="3"/>
  <c r="M24" i="6"/>
  <c r="D55" i="1"/>
  <c r="D56" i="1" s="1"/>
  <c r="D60" i="1" s="1"/>
  <c r="D33" i="1"/>
  <c r="D126" i="1"/>
  <c r="D127" i="1" s="1"/>
  <c r="D143" i="1"/>
  <c r="D144" i="1" s="1"/>
  <c r="D77" i="1"/>
  <c r="D78" i="1" s="1"/>
  <c r="D165" i="1"/>
  <c r="D166" i="1" s="1"/>
  <c r="C147" i="11" l="1"/>
  <c r="D237" i="1"/>
  <c r="M20" i="6" s="1"/>
  <c r="M15" i="6"/>
  <c r="M18" i="6"/>
  <c r="C134" i="11"/>
  <c r="D82" i="1"/>
  <c r="D61" i="1"/>
  <c r="M12" i="6" s="1"/>
  <c r="D34" i="1"/>
  <c r="D148" i="1"/>
  <c r="D149" i="1" s="1"/>
  <c r="D170" i="1"/>
  <c r="D171" i="1" s="1"/>
  <c r="C145" i="11" l="1"/>
  <c r="C144" i="11"/>
  <c r="C148" i="11"/>
  <c r="C140" i="11"/>
  <c r="M16" i="6"/>
  <c r="M17" i="6"/>
  <c r="C135" i="11"/>
  <c r="D83" i="1"/>
  <c r="M13" i="6" s="1"/>
  <c r="D38" i="1"/>
  <c r="D39" i="1" s="1"/>
  <c r="M5" i="7" l="1"/>
  <c r="J5" i="7"/>
  <c r="J6" i="7"/>
  <c r="M12" i="7"/>
  <c r="M13" i="7"/>
  <c r="M9" i="7"/>
  <c r="M6" i="7"/>
  <c r="M11" i="7"/>
  <c r="J12" i="7"/>
  <c r="M8" i="7"/>
  <c r="M10" i="7"/>
  <c r="M7" i="7"/>
  <c r="J13" i="7"/>
  <c r="J7" i="7"/>
  <c r="J8" i="7"/>
  <c r="J9" i="7"/>
  <c r="J10" i="7"/>
  <c r="J11" i="7"/>
  <c r="M11" i="6"/>
  <c r="M26" i="6" l="1"/>
  <c r="M28" i="6" s="1"/>
  <c r="K31" i="6" s="1"/>
  <c r="S31" i="6" s="1"/>
  <c r="K33" i="6" l="1"/>
  <c r="O34" i="6" l="1"/>
  <c r="I34" i="6"/>
  <c r="K6" i="6"/>
  <c r="G6" i="6"/>
  <c r="C9" i="14"/>
  <c r="C34" i="6"/>
  <c r="C9" i="7"/>
  <c r="C51" i="8"/>
  <c r="C9" i="13"/>
  <c r="M26" i="13" l="1"/>
  <c r="G10" i="14"/>
  <c r="M27" i="14"/>
  <c r="M24" i="13"/>
  <c r="D10" i="14"/>
  <c r="M25" i="14"/>
  <c r="G9" i="7"/>
  <c r="G9" i="14"/>
  <c r="G9" i="13"/>
</calcChain>
</file>

<file path=xl/sharedStrings.xml><?xml version="1.0" encoding="utf-8"?>
<sst xmlns="http://schemas.openxmlformats.org/spreadsheetml/2006/main" count="978" uniqueCount="637">
  <si>
    <t>PRELIMINARY SCREENING:</t>
  </si>
  <si>
    <t>Likely Eligibility for Public Health Insurance and Financial Assistance Programs</t>
  </si>
  <si>
    <t>RESPONSES PROVIDED BY ELIGIBILITY TECHNICIAN</t>
  </si>
  <si>
    <t>What is the eligibility technician's full name?</t>
  </si>
  <si>
    <t>Hospital facility name?</t>
  </si>
  <si>
    <t>Facility phone number?</t>
  </si>
  <si>
    <t>What is today's date?</t>
  </si>
  <si>
    <t>Date of service applying to cover?</t>
  </si>
  <si>
    <t>Did patient receive a CICP-eligible service at a CICP provider, or is the patient scheduled to receive a CICP-eligible service?</t>
  </si>
  <si>
    <t>Did patient receive care for a medical emergency?</t>
  </si>
  <si>
    <t>RESPONSES PROVIDED BY PATIENT</t>
  </si>
  <si>
    <t>Patient Contact Information</t>
  </si>
  <si>
    <t>Patient's Last Name</t>
  </si>
  <si>
    <t>Patient's First Name</t>
  </si>
  <si>
    <t>Patient's Middle Initial (OPTIONAL)</t>
  </si>
  <si>
    <t>Patient's street address</t>
  </si>
  <si>
    <t>Patient's city of residence</t>
  </si>
  <si>
    <t>Patient's zip code</t>
  </si>
  <si>
    <t>Patient's county</t>
  </si>
  <si>
    <t>Patient's primary phone number</t>
  </si>
  <si>
    <t>Patient's primary email address</t>
  </si>
  <si>
    <t>Patient's preferred method of contact</t>
  </si>
  <si>
    <t>Is the patient experiencing homelessness?</t>
  </si>
  <si>
    <t>Patient Demographic Information</t>
  </si>
  <si>
    <t>What is your birthday? [MM/DD/YYYY]</t>
  </si>
  <si>
    <t>Patient Residency</t>
  </si>
  <si>
    <t>Are you a resident of or currently living in Colorado?
You can say "yes," "no," or "I don't want to answer."</t>
  </si>
  <si>
    <t>Pregnancy and Children (Optional)</t>
  </si>
  <si>
    <t>Are you currently pregnant?
You can say "yes," "no," or "I don't want to answer."
People who are pregnant sometimes qualify for some additional programs.</t>
  </si>
  <si>
    <t>Is anyone in your household under 19 years old?
You can say "yes," "no," or "I don't want to answer."
Children sometimes qualify for some programs that adults don't qualify for.</t>
  </si>
  <si>
    <t>Disabilities</t>
  </si>
  <si>
    <t>Do you have a disability?
You can say "yes," "no," or "I don't want to answer."
People with disabilities sometimes qualify for programs that people without disabilities don't qualify for.</t>
  </si>
  <si>
    <t>Do you receive federal disability income?
You can say "yes," "no," or "I don't want to answer." 
People who receive federal disability income can automatically qualify for Medicare.</t>
  </si>
  <si>
    <t>Patient Insurance Status and Benefits</t>
  </si>
  <si>
    <r>
      <t xml:space="preserve">Are you uninsured </t>
    </r>
    <r>
      <rPr>
        <i/>
        <sz val="11"/>
        <color theme="1"/>
        <rFont val="Tahoma"/>
        <family val="2"/>
      </rPr>
      <t xml:space="preserve">[or are you about to lose your health insurance]?
</t>
    </r>
    <r>
      <rPr>
        <sz val="11"/>
        <color theme="1"/>
        <rFont val="Tahoma"/>
        <family val="2"/>
      </rPr>
      <t xml:space="preserve">You can say "yes," "no," or "I don't want to answer."
</t>
    </r>
    <r>
      <rPr>
        <b/>
        <i/>
        <sz val="11"/>
        <color theme="1"/>
        <rFont val="Tahoma"/>
        <family val="2"/>
      </rPr>
      <t>Health Sharing Ministries count as third party payers but not insurance.</t>
    </r>
  </si>
  <si>
    <t>Have you ever been covered under Medicaid or CHP+?</t>
  </si>
  <si>
    <t>If so, do you have or know your ID number?</t>
  </si>
  <si>
    <t>Do you have an unexpired Colorado Indigent Care Program rating?</t>
  </si>
  <si>
    <t>Household Size and Household Income</t>
  </si>
  <si>
    <t>How many people live in your household, including yourself?</t>
  </si>
  <si>
    <t>Do you have any income? If so, about how much money do you receive each month?</t>
  </si>
  <si>
    <t>Is anyone in your household pregnant right now?
If so, how many babies are expected?
(Add unborn children as household members below)
Some programs take pregnancy into account when counting how many people are in your household. When there are more children in your household, you may be more likely to qualify for some programs.</t>
  </si>
  <si>
    <t>Household Member 2</t>
  </si>
  <si>
    <t>Name of Household Member 2 (OPTIONAL)</t>
  </si>
  <si>
    <t>What is the relationship to Household Member 2 to you?</t>
  </si>
  <si>
    <t>Does Household Member 2 have any income? If so, about how much money do they receive each month? If not, enter $0.</t>
  </si>
  <si>
    <t>Is this household member included in patient/guardian's taxes?</t>
  </si>
  <si>
    <t>Household Member 3</t>
  </si>
  <si>
    <t>Name of Household Member 3 (OPTIONAL)</t>
  </si>
  <si>
    <t>What is the relationship to Household Member 3 to you?</t>
  </si>
  <si>
    <t>Does Household Member 3 have any income? If so, about how much money do they receive each month? If not, enter $0.</t>
  </si>
  <si>
    <t>Household Member 4</t>
  </si>
  <si>
    <t>Name of Household Member 4 (OPTIONAL)</t>
  </si>
  <si>
    <t>What is the relationship to Household Member 4 to you?</t>
  </si>
  <si>
    <t>Does Household Member 4 have any income? If so, about how much money do they receive each month? If not, enter $0.</t>
  </si>
  <si>
    <t>Household Member 5</t>
  </si>
  <si>
    <t>Name of Household Member 5 (OPTIONAL)</t>
  </si>
  <si>
    <t>What is the relationship to Household Member 5 to you?</t>
  </si>
  <si>
    <t>Does Household Member 5 have any income? If so, about how much money do they receive each month? If not, enter $0.</t>
  </si>
  <si>
    <t>Household Member 6</t>
  </si>
  <si>
    <t>Name of Household Member 6 (OPTIONAL)</t>
  </si>
  <si>
    <t>What is the relationship to Household Member 6 to you?</t>
  </si>
  <si>
    <t>Does Household Member 6 have any income? If so, about how much money do they receive each month? If not, enter $0.</t>
  </si>
  <si>
    <t>Household Member 7</t>
  </si>
  <si>
    <t>Name of Household Member 7 (OPTIONAL)</t>
  </si>
  <si>
    <t>What is the relationship to Household Member 7 to you?</t>
  </si>
  <si>
    <t>Does Household Member 7 have any income? If so, about how much money do they receive each month? If not, enter $0.</t>
  </si>
  <si>
    <t>Household Member 8</t>
  </si>
  <si>
    <t>Name of Household Member 8 (OPTIONAL)</t>
  </si>
  <si>
    <t>What is the relationship to Household Member 8 to you?</t>
  </si>
  <si>
    <t>Does Household Member 8 have any income? If so, about how much money do they receive each month? If not, enter $0.</t>
  </si>
  <si>
    <t>Household Member 9</t>
  </si>
  <si>
    <t>Name of Household Member 9 (OPTIONAL)</t>
  </si>
  <si>
    <t>What is the relationship to Household Member 9 to you?</t>
  </si>
  <si>
    <t>Does Household Member 9 have any income? If so, about how much money do they receive each month? If not, enter $0.</t>
  </si>
  <si>
    <t>Household Member 10</t>
  </si>
  <si>
    <t>Name of Household Member 10 (OPTIONAL)</t>
  </si>
  <si>
    <t>What is the relationship to Household Member 10 to you?</t>
  </si>
  <si>
    <t>Does Household Member 10 have any income? If so, about how much money do they receive each month? If not, enter $0.</t>
  </si>
  <si>
    <t>Facility Deductions</t>
  </si>
  <si>
    <t>Estimate of monthly deductions per Facility's deduction policies:</t>
  </si>
  <si>
    <t>[Enter Deduction Type]</t>
  </si>
  <si>
    <t>Total Monthly Deductions:</t>
  </si>
  <si>
    <t>AUTO-CALCULATE FEDERAL POVERTY GUIDELINES</t>
  </si>
  <si>
    <t>Estimated household size as presented</t>
  </si>
  <si>
    <t>Estimated annual household income as presented</t>
  </si>
  <si>
    <t>Estimated FPG as presented</t>
  </si>
  <si>
    <t>HEALTH FIRST COLORADO, CHP+, EMERGENCY MEDICAID</t>
  </si>
  <si>
    <t>Estimated household size</t>
  </si>
  <si>
    <t>Estimated annual household income</t>
  </si>
  <si>
    <t>Estimated FPG</t>
  </si>
  <si>
    <t>CICP AND HOSPITAL DISCOUNTED CARE</t>
  </si>
  <si>
    <t>Estimated annual household income including deductions</t>
  </si>
  <si>
    <t>SCREENING RESULTS</t>
  </si>
  <si>
    <t>Note these are not official determinations of eligibility. For an official determination, the patient must apply for the program.</t>
  </si>
  <si>
    <t>Health First Colorado (Medicaid)</t>
  </si>
  <si>
    <t>CHP+ (Minors and Pregnant People only)</t>
  </si>
  <si>
    <t>Medicare</t>
  </si>
  <si>
    <t>Colorado Indigent Care Program</t>
  </si>
  <si>
    <t>Hospital Discounted Care</t>
  </si>
  <si>
    <t>If the patient does not qualify for Health First Colorado due only to immigration status and they received emergency services, the patient should qualify for Emergency Medicaid</t>
  </si>
  <si>
    <t>If the patient does not qualify for Health First Colorado, CHP+, or Medicare, they may be eligible for financial assistance to purchase private health insurance through the Marketplace</t>
  </si>
  <si>
    <t>Screening Notes</t>
  </si>
  <si>
    <t>Age</t>
  </si>
  <si>
    <t>Relationship</t>
  </si>
  <si>
    <t>Likely included on taxes</t>
  </si>
  <si>
    <t>Income</t>
  </si>
  <si>
    <t>Indicated included on taxes</t>
  </si>
  <si>
    <t>Income for tax dependents</t>
  </si>
  <si>
    <t>Spouse/ Children only</t>
  </si>
  <si>
    <t>Income for Spouse Only</t>
  </si>
  <si>
    <t>Patient</t>
  </si>
  <si>
    <t>SELF</t>
  </si>
  <si>
    <t>Yes</t>
  </si>
  <si>
    <t>HH2</t>
  </si>
  <si>
    <t>HH3</t>
  </si>
  <si>
    <t>HH4</t>
  </si>
  <si>
    <t>HH5</t>
  </si>
  <si>
    <t>HH6</t>
  </si>
  <si>
    <t>HH7</t>
  </si>
  <si>
    <t>HH8</t>
  </si>
  <si>
    <t>HH9</t>
  </si>
  <si>
    <t>HH10</t>
  </si>
  <si>
    <t>UNIFORM APPLICATION</t>
  </si>
  <si>
    <t xml:space="preserve">Answer the questions by entering data into colored cells ONLY.  Some </t>
  </si>
  <si>
    <t xml:space="preserve">questions require an answer be selected from a drop-down menu. It </t>
  </si>
  <si>
    <t>Eligibility technician's full name</t>
  </si>
  <si>
    <t xml:space="preserve">is NOT necessary to print this worksheet. Data entered in colored cells </t>
  </si>
  <si>
    <t>Hospital facility name</t>
  </si>
  <si>
    <t>will be AUTOMATICALLY transferred to the "CICP Application" tab.</t>
  </si>
  <si>
    <t>Facility phone number</t>
  </si>
  <si>
    <t>Today's date</t>
  </si>
  <si>
    <t>Client Demographic Information</t>
  </si>
  <si>
    <t>Important Dates:</t>
  </si>
  <si>
    <t>45 day documentation date:</t>
  </si>
  <si>
    <t>Patient's Middle Initial</t>
  </si>
  <si>
    <t>182 days past DOS:</t>
  </si>
  <si>
    <t>Patient's Social Security Number (CICP Only)</t>
  </si>
  <si>
    <t xml:space="preserve">**Note: Date of Discharge may be after Date of Service, Household cannot </t>
  </si>
  <si>
    <t>Patient's Date of Birth</t>
  </si>
  <si>
    <t>be sent to collections prior to 182 days past whichever date is later**</t>
  </si>
  <si>
    <t>Patient's Health First CO/CHP+ number (if applicable)</t>
  </si>
  <si>
    <t>Screening for Health First CO/CHP+ Ineligibility
(CICP ONLY)</t>
  </si>
  <si>
    <t>Health First CO/CHP+ Ineligibility Code</t>
  </si>
  <si>
    <t>Has the Patient received a Health First CO denial letter?</t>
  </si>
  <si>
    <t>Has the Patient received a CHP+ denial letter?</t>
  </si>
  <si>
    <t>Is the Patient a US citizen?</t>
  </si>
  <si>
    <t>Has the Patient been lawfully present for less than 5 years?</t>
  </si>
  <si>
    <t>Does the Patient have refugee status?</t>
  </si>
  <si>
    <t>Have Transitional Medical Benefits been discontinued?</t>
  </si>
  <si>
    <t xml:space="preserve">Does the Patient's household income exceed the Health First CO limit? </t>
  </si>
  <si>
    <t>Is the Patient a child?</t>
  </si>
  <si>
    <t>Is the Patient pregnant?</t>
  </si>
  <si>
    <t>Is the Patient disabled?</t>
  </si>
  <si>
    <t>Does the Patient have primary insurance?</t>
  </si>
  <si>
    <t>Other (provide brief explanation):</t>
  </si>
  <si>
    <t>Household Member's Full Name</t>
  </si>
  <si>
    <t>Household Member's relationship to Patient</t>
  </si>
  <si>
    <t>Household Member's Birthday</t>
  </si>
  <si>
    <t>Household Member's Health First CO/CHP+ number (if applicable)</t>
  </si>
  <si>
    <t>Household Member's Social Security Number (CICP Only)</t>
  </si>
  <si>
    <t xml:space="preserve">**Note that only household members applying to receive services under </t>
  </si>
  <si>
    <t>Has the Household member received a Health First CO denial letter?</t>
  </si>
  <si>
    <t>the CICP need to have an ineligibility code assigned to them.**</t>
  </si>
  <si>
    <t>Has the Household member received a CHP+ denial letter?</t>
  </si>
  <si>
    <t>Is the Household member a US citizen?</t>
  </si>
  <si>
    <t>Has the Household member been lawfully present for less than 5 years?</t>
  </si>
  <si>
    <t>Does the Household member have refugee status?</t>
  </si>
  <si>
    <t xml:space="preserve">Does the household income exceed the Health First CO limit? </t>
  </si>
  <si>
    <t>Is the Household member a child?</t>
  </si>
  <si>
    <t>Is the Household member pregnant?</t>
  </si>
  <si>
    <t>Is the Household member disabled?</t>
  </si>
  <si>
    <t>Does the Household member have primary insurance?</t>
  </si>
  <si>
    <t xml:space="preserve">Data can be entered into yellow cells only. Choose the method of </t>
  </si>
  <si>
    <t xml:space="preserve">calculating monthly income based on available data. Transfer the </t>
  </si>
  <si>
    <t xml:space="preserve">calculated monthly gross income into the "Combined Monthly Gross </t>
  </si>
  <si>
    <t>Worksheet 1 - Earned and Unearned Income</t>
  </si>
  <si>
    <t xml:space="preserve">Income" table.  Repeat the process if earned income is derived from </t>
  </si>
  <si>
    <t xml:space="preserve">different sources/Household members. </t>
  </si>
  <si>
    <t>Payment Sources</t>
  </si>
  <si>
    <t>Monthly Income</t>
  </si>
  <si>
    <t>Annualized Income</t>
  </si>
  <si>
    <t>Earned Income:</t>
  </si>
  <si>
    <t>Conversions</t>
  </si>
  <si>
    <t>Employment Income</t>
  </si>
  <si>
    <t>Combined Earned Monthly Gross Income</t>
  </si>
  <si>
    <t>Weekly</t>
  </si>
  <si>
    <t>Monthly Unearned Income Sources:</t>
  </si>
  <si>
    <t>Documented</t>
  </si>
  <si>
    <t>Self-Declared</t>
  </si>
  <si>
    <t>Patient/Guardian</t>
  </si>
  <si>
    <t>Bi-weekly</t>
  </si>
  <si>
    <t>Social Security Income (SSI)</t>
  </si>
  <si>
    <t>Semi-monthly</t>
  </si>
  <si>
    <t>Social Security Disability Income (SSDI)</t>
  </si>
  <si>
    <t>Monthly</t>
  </si>
  <si>
    <t>Disbursement from Retirement Accounts</t>
  </si>
  <si>
    <t>Pension Payments</t>
  </si>
  <si>
    <t>drop down</t>
  </si>
  <si>
    <t>Payments from Trust Funds</t>
  </si>
  <si>
    <t>Year-to-Date</t>
  </si>
  <si>
    <t>Disbursement from Lottery Winnings</t>
  </si>
  <si>
    <t>Average Pay</t>
  </si>
  <si>
    <t>Monthly Pay</t>
  </si>
  <si>
    <t>Annual or One Time Income Sources:</t>
  </si>
  <si>
    <t>Bonuses (enter full amount of bonuses included on pay stubs)</t>
  </si>
  <si>
    <t>Short Term Disability (enter full amount of payments from STD)</t>
  </si>
  <si>
    <t>Unemployment Income (enter current amount of UBI bank)</t>
  </si>
  <si>
    <t>Total Household Gross Income</t>
  </si>
  <si>
    <t>Tips and Commissions (only if not normal on pay stub)</t>
  </si>
  <si>
    <t>Infrequent Overtime</t>
  </si>
  <si>
    <t>Year-to-Date Methodology</t>
  </si>
  <si>
    <t>Earned Income Total</t>
  </si>
  <si>
    <t>Cumulative Year-to-Date Earnings</t>
  </si>
  <si>
    <t>Unearned Income Total</t>
  </si>
  <si>
    <t>Pay Period Type</t>
  </si>
  <si>
    <t>Total Income:</t>
  </si>
  <si>
    <t>Number of Paychecks Received Year-to-Date</t>
  </si>
  <si>
    <t>Number of Annual Pay Periods</t>
  </si>
  <si>
    <t>Gross Monthly Income</t>
  </si>
  <si>
    <t>Eligibility Technician Signature</t>
  </si>
  <si>
    <t>Date</t>
  </si>
  <si>
    <t>Average Pay Methodology</t>
  </si>
  <si>
    <t>Pay Stubs</t>
  </si>
  <si>
    <t>Gross Earnings</t>
  </si>
  <si>
    <t>Facility</t>
  </si>
  <si>
    <t>Phone</t>
  </si>
  <si>
    <t>This worksheet must be signed and included with all applications.</t>
  </si>
  <si>
    <t>Paystub TOTAL</t>
  </si>
  <si>
    <t>Number of Paystubs</t>
  </si>
  <si>
    <t xml:space="preserve">Enter data into yellow cells only. Business </t>
  </si>
  <si>
    <t xml:space="preserve">Revenue/Income and expenses should be </t>
  </si>
  <si>
    <t>entered on a monthly basis ONLY. Additional</t>
  </si>
  <si>
    <t>lines are provided for other expenses that are</t>
  </si>
  <si>
    <t>Worksheet 2 - Net Self-Employment Income</t>
  </si>
  <si>
    <t>incurred for business purposes.</t>
  </si>
  <si>
    <t>Does the self-employed household member operate their business from their home?</t>
  </si>
  <si>
    <t>Square footage of household's home:</t>
  </si>
  <si>
    <t>Square footage used for household member's home business:</t>
  </si>
  <si>
    <t>Hours per week household member works out of their home:</t>
  </si>
  <si>
    <t xml:space="preserve">Monthly </t>
  </si>
  <si>
    <t>Annualized</t>
  </si>
  <si>
    <t>Revenue:</t>
  </si>
  <si>
    <t>Gross Business Income</t>
  </si>
  <si>
    <t>Business Property Expenses:</t>
  </si>
  <si>
    <t>Mortgage/Rent of Business Property</t>
  </si>
  <si>
    <t xml:space="preserve">*The Home Business Percentage calculated at </t>
  </si>
  <si>
    <t>Utilities</t>
  </si>
  <si>
    <t xml:space="preserve">the top of the worksheet only applies to the </t>
  </si>
  <si>
    <t xml:space="preserve">information included under the Business </t>
  </si>
  <si>
    <t>Property Expenses section</t>
  </si>
  <si>
    <t>Other Expenses:</t>
  </si>
  <si>
    <t>Advertising</t>
  </si>
  <si>
    <t>Business Phone</t>
  </si>
  <si>
    <t>Business Taxes (non-personal)</t>
  </si>
  <si>
    <t>Fuel for Business-related Travel</t>
  </si>
  <si>
    <t>Gross Wages</t>
  </si>
  <si>
    <t>Insurance</t>
  </si>
  <si>
    <t>Legal Fees</t>
  </si>
  <si>
    <t>License/Certification Fees Paid</t>
  </si>
  <si>
    <t>Merchandise/Cost of goods</t>
  </si>
  <si>
    <t>Office Supplies</t>
  </si>
  <si>
    <t>Repairs/Upkeep of Equipment</t>
  </si>
  <si>
    <t>Tools/Equipment</t>
  </si>
  <si>
    <t>Total Expenses:</t>
  </si>
  <si>
    <t>Net Profit</t>
  </si>
  <si>
    <t>This worksheet only needs to be signed and included if a household member owns their own business.</t>
  </si>
  <si>
    <r>
      <rPr>
        <sz val="12"/>
        <color theme="1"/>
        <rFont val="Tahoma"/>
        <family val="2"/>
      </rPr>
      <t xml:space="preserve">Enter data into yellow cells </t>
    </r>
    <r>
      <rPr>
        <b/>
        <sz val="12"/>
        <color theme="1"/>
        <rFont val="Tahoma"/>
        <family val="2"/>
      </rPr>
      <t>ONLY</t>
    </r>
    <r>
      <rPr>
        <sz val="12"/>
        <color theme="1"/>
        <rFont val="Tahoma"/>
        <family val="2"/>
      </rPr>
      <t xml:space="preserve">. </t>
    </r>
  </si>
  <si>
    <t>Worksheet 3 - Deductions</t>
  </si>
  <si>
    <t>Type of Deduction</t>
  </si>
  <si>
    <t>Amount</t>
  </si>
  <si>
    <t>Frequency</t>
  </si>
  <si>
    <t>Annualized Amount</t>
  </si>
  <si>
    <t>Grand Total:</t>
  </si>
  <si>
    <t>Patient/Guardian declares they have no deductions</t>
  </si>
  <si>
    <t>If your facility includes deductions, this worksheet must be signed and included with all patient applications.</t>
  </si>
  <si>
    <t>PATIENT APPLICATION</t>
  </si>
  <si>
    <t>Section I: PATIENT/APPLICANT</t>
  </si>
  <si>
    <t>Experiencing Homelessness</t>
  </si>
  <si>
    <t>Today's Date:</t>
  </si>
  <si>
    <t>Effective Date:</t>
  </si>
  <si>
    <t>End Date:</t>
  </si>
  <si>
    <t>First Name</t>
  </si>
  <si>
    <t>Middle Initial</t>
  </si>
  <si>
    <t>Last Name</t>
  </si>
  <si>
    <t>Phone Number</t>
  </si>
  <si>
    <t>Address</t>
  </si>
  <si>
    <t>City</t>
  </si>
  <si>
    <t>Zip Code</t>
  </si>
  <si>
    <t>County</t>
  </si>
  <si>
    <t xml:space="preserve">List Househould Members </t>
  </si>
  <si>
    <t>Relationship to Patient</t>
  </si>
  <si>
    <t>Date of Birth</t>
  </si>
  <si>
    <t>Health First CO/CHP+ Number</t>
  </si>
  <si>
    <t>SSN 
(CICP Only)</t>
  </si>
  <si>
    <t>Health First CO/CHP+ Ineligibility Code
(CICP Only)</t>
  </si>
  <si>
    <t>Selected Program for Household Member</t>
  </si>
  <si>
    <t>1.</t>
  </si>
  <si>
    <t>2.</t>
  </si>
  <si>
    <t>3.</t>
  </si>
  <si>
    <t>4.</t>
  </si>
  <si>
    <t>5.</t>
  </si>
  <si>
    <t>6.</t>
  </si>
  <si>
    <t>7.</t>
  </si>
  <si>
    <t>8.</t>
  </si>
  <si>
    <t>9.</t>
  </si>
  <si>
    <t>10.</t>
  </si>
  <si>
    <t>Section II: Calculating Income</t>
  </si>
  <si>
    <t>Income Source</t>
  </si>
  <si>
    <t>Annualized Total</t>
  </si>
  <si>
    <t>1. Gross Employment Income</t>
  </si>
  <si>
    <t>2. Unearned Income</t>
  </si>
  <si>
    <t>3. Self-Employment Income</t>
  </si>
  <si>
    <t>4. Total Income (Lines 1 + 2 + 3)</t>
  </si>
  <si>
    <r>
      <t xml:space="preserve">5. Deductions </t>
    </r>
    <r>
      <rPr>
        <b/>
        <sz val="12"/>
        <color theme="1"/>
        <rFont val="Tahoma"/>
        <family val="2"/>
      </rPr>
      <t>(See Worksheet 3)</t>
    </r>
  </si>
  <si>
    <t>250%:</t>
  </si>
  <si>
    <t xml:space="preserve">**If you allow a spend down, enter the amount into </t>
  </si>
  <si>
    <r>
      <rPr>
        <sz val="12"/>
        <color theme="1"/>
        <rFont val="Tahoma"/>
        <family val="2"/>
      </rPr>
      <t xml:space="preserve">6. </t>
    </r>
    <r>
      <rPr>
        <b/>
        <sz val="12"/>
        <color theme="1"/>
        <rFont val="Tahoma"/>
        <family val="2"/>
      </rPr>
      <t>Grand Total</t>
    </r>
    <r>
      <rPr>
        <sz val="12"/>
        <color theme="1"/>
        <rFont val="Tahoma"/>
        <family val="2"/>
      </rPr>
      <t xml:space="preserve"> Annual Income </t>
    </r>
  </si>
  <si>
    <t>Spend Down:</t>
  </si>
  <si>
    <t>the deductions worksheet after it has been paid.</t>
  </si>
  <si>
    <t>FPG Percentage:</t>
  </si>
  <si>
    <t>Household Size</t>
  </si>
  <si>
    <t>CICP Annual Cap:</t>
  </si>
  <si>
    <t>HDC Facility Monthly Max.:</t>
  </si>
  <si>
    <t>HDC Physician Monthly Max.:</t>
  </si>
  <si>
    <t>PENALTY CLAUSE,CONFIRMATION STATEMENT AND AUTHORIZATION FOR RELEASE OF INFORMATION</t>
  </si>
  <si>
    <r>
      <rPr>
        <b/>
        <sz val="12"/>
        <color theme="1"/>
        <rFont val="Tahoma"/>
        <family val="2"/>
      </rPr>
      <t>CICP ONLY:</t>
    </r>
    <r>
      <rPr>
        <sz val="12"/>
        <color theme="1"/>
        <rFont val="Tahoma"/>
        <family val="2"/>
      </rPr>
      <t xml:space="preserve"> I certify that the information provided to complete this application is true and correct to the best of my knowledge. I understand that any</t>
    </r>
  </si>
  <si>
    <t>misrepresentations made with the intent to defraud the CICP program may result in criminal prosecution. Additionally, if I misrepresent my eligibility knowing</t>
  </si>
  <si>
    <t>that I am not eligible, I may be charged with a crime.</t>
  </si>
  <si>
    <t>I authorize the provider to use any information contained in the application to verify my eligibility for assistance under CICP or Hospital Discounted Care, and to</t>
  </si>
  <si>
    <t>obtain records pertaining to eligibility from a bank or other financial institution as defined in section 15-15-201(4), C.R.S., or from any insurance company.</t>
  </si>
  <si>
    <r>
      <rPr>
        <b/>
        <sz val="12"/>
        <color theme="1"/>
        <rFont val="Tahoma"/>
        <family val="2"/>
      </rPr>
      <t>CICP ONLY:</t>
    </r>
    <r>
      <rPr>
        <sz val="12"/>
        <color theme="1"/>
        <rFont val="Tahoma"/>
        <family val="2"/>
      </rPr>
      <t xml:space="preserve"> I understand that if I am a legal immigrant or legally present non-citizen, that while I am receiving assistance under the CICP, I agree to refrain from</t>
    </r>
  </si>
  <si>
    <t>executing an affidavit of support for the purpose of sponsoring an immigrant.</t>
  </si>
  <si>
    <t xml:space="preserve">CICP ONLY: I understand it is my responsibility to notify the provider of an income or household change that may influence the rating on this </t>
  </si>
  <si>
    <t>application in relation to CICP and failure to do so voids this application for CICP.</t>
  </si>
  <si>
    <t>YOU HAVE 30 CALENDAR DAYS TO APPEAL YOUR ELIGIBILITY DETERMINATION FOR CICP AND HOSPITAL DISCOUNTED CARE</t>
  </si>
  <si>
    <t>(Ask your eligibility technician for more information on the appeal process)</t>
  </si>
  <si>
    <t>Print Patient/Guardian Name</t>
  </si>
  <si>
    <t>Patient/Guardian Signature and Date</t>
  </si>
  <si>
    <t>Patient was contacted by      phone      email      other:</t>
  </si>
  <si>
    <t>and documentation of contact is attached in lieu of signature.</t>
  </si>
  <si>
    <t>Print Eligibility Technician Name</t>
  </si>
  <si>
    <t>Eligibility Technician Signature and Date</t>
  </si>
  <si>
    <t>Print Hospital Name</t>
  </si>
  <si>
    <t>Hospital Phone Number</t>
  </si>
  <si>
    <t>Application Notes</t>
  </si>
  <si>
    <t>*Begin and End Date fields are unlocked and able to be changed for cards that do not cover a year.*</t>
  </si>
  <si>
    <t>Rating:</t>
  </si>
  <si>
    <t>Name:</t>
  </si>
  <si>
    <t>SSN:</t>
  </si>
  <si>
    <t>Colorado Indigent Care Program (NOT Insurance)</t>
  </si>
  <si>
    <t>Rate:</t>
  </si>
  <si>
    <t>Copay Cap:</t>
  </si>
  <si>
    <t>County Code:</t>
  </si>
  <si>
    <t>Begin Date:</t>
  </si>
  <si>
    <t>Technician's Signature</t>
  </si>
  <si>
    <t>Show this card any time you visit a CICP Provider</t>
  </si>
  <si>
    <t>CICP Copays Due</t>
  </si>
  <si>
    <t>Ambulatory Surgery</t>
  </si>
  <si>
    <t>Prescriptions</t>
  </si>
  <si>
    <t>Inpatient</t>
  </si>
  <si>
    <t>Laboratory</t>
  </si>
  <si>
    <t>Hospital Physician</t>
  </si>
  <si>
    <t>Basic Radiology &amp; Imaging</t>
  </si>
  <si>
    <t>Emergency Room</t>
  </si>
  <si>
    <t>High-Level Radiology &amp; Imaging</t>
  </si>
  <si>
    <t>Emergency Transportation</t>
  </si>
  <si>
    <t>Outpatient Hospital</t>
  </si>
  <si>
    <t>Specialty Outpatient Hospital</t>
  </si>
  <si>
    <t>Choose the rating category on the Welcome Letter tab to automatically fill in the correct copays.</t>
  </si>
  <si>
    <t>Copay lines are unlocked so providers may fill in the copays by hand if wanted.</t>
  </si>
  <si>
    <t>Hospital Discounted Care/CICP</t>
  </si>
  <si>
    <t>(NOT Insurance)</t>
  </si>
  <si>
    <t>CICP Copay Cap:</t>
  </si>
  <si>
    <t>Show this card any time you visit a hospital</t>
  </si>
  <si>
    <t>Facility Monthly 4% Max:</t>
  </si>
  <si>
    <t xml:space="preserve">Each Physician Monthly </t>
  </si>
  <si>
    <t>2% Max:</t>
  </si>
  <si>
    <t>HDC Facility:</t>
  </si>
  <si>
    <t>HDC Phys.:</t>
  </si>
  <si>
    <t>Clients applying for or receiving discounted CICP services shall:</t>
  </si>
  <si>
    <t>1. Acknowledge that the CICP is not health insurance, does not offer a specific benefit package, is not an entitlement to medical benefits and that there are limitations to services discounted;</t>
  </si>
  <si>
    <t>2. Acknowledge that discounted CICP health care services vary by provider location;</t>
  </si>
  <si>
    <t>3. Give the CICP provider all the necessary financial information and documentation needed to complete the application;</t>
  </si>
  <si>
    <t>4. Not give false information with the intent to commit fraud;</t>
  </si>
  <si>
    <t>5. Tell the CICP provider if a CICP financial rating was issued by another provider and notify the CICP provider within 15 days if the CICP rating is disputed;</t>
  </si>
  <si>
    <t>6. Be responsible for paying any money owed on time, and as required, or work with the CICP provider to make payment arrangements;</t>
  </si>
  <si>
    <t>7. Notify the CICP provider promptly of changes in resources, income and all other household changes that may affect the CICP rating;</t>
  </si>
  <si>
    <t>8. Communicate any information, concerns and/or questions related to the financial screening to the appropriate representative;</t>
  </si>
  <si>
    <t>9. Keep track of all copayments made to CICP providers for services discounted by CICP and inform the provider once the household copayment cap has been met;</t>
  </si>
  <si>
    <t>10. Respect the property of the CICP provider, fellow clients and others; and</t>
  </si>
  <si>
    <t>11. Follow all other rules and regulations of the CICP provider’s location relating to respectful treatment and rights of other clients and provider staff.</t>
  </si>
  <si>
    <t>If your facility uses an approved alternate copayment schedule, you can enter in the ranges and copayments in the table below</t>
  </si>
  <si>
    <r>
      <rPr>
        <sz val="11"/>
        <color theme="1"/>
        <rFont val="Tahoma"/>
        <family val="2"/>
      </rPr>
      <t xml:space="preserve">The drop down menu should automatically update to include your facility's ranges. </t>
    </r>
    <r>
      <rPr>
        <b/>
        <u/>
        <sz val="11"/>
        <color theme="1"/>
        <rFont val="Tahoma"/>
        <family val="2"/>
      </rPr>
      <t>The Homeless rate cannot be changed.</t>
    </r>
  </si>
  <si>
    <t>*If your facility does not provide or discount one or more of the following services, replace those rows with "Not Discounted" or "N/A"</t>
  </si>
  <si>
    <t>No CICP</t>
  </si>
  <si>
    <t>Homeless</t>
  </si>
  <si>
    <t>0-40%</t>
  </si>
  <si>
    <t>41-62%</t>
  </si>
  <si>
    <t>63-81%</t>
  </si>
  <si>
    <t>82-100%</t>
  </si>
  <si>
    <t>101-117%</t>
  </si>
  <si>
    <t>118-133%</t>
  </si>
  <si>
    <t>134-159%</t>
  </si>
  <si>
    <t>160-185%</t>
  </si>
  <si>
    <t>186-200%</t>
  </si>
  <si>
    <t>201-250%</t>
  </si>
  <si>
    <t>Ambulatory Surgery </t>
  </si>
  <si>
    <t>N/A</t>
  </si>
  <si>
    <t>$0 </t>
  </si>
  <si>
    <t>Inpatient Facility </t>
  </si>
  <si>
    <t>Hospital Physician </t>
  </si>
  <si>
    <t>Emergency Room </t>
  </si>
  <si>
    <t>Emergency Transportation </t>
  </si>
  <si>
    <t>Outpatient Hospital Services </t>
  </si>
  <si>
    <t>Specialty Outpatient </t>
  </si>
  <si>
    <t>Prescription </t>
  </si>
  <si>
    <t>Laboratory </t>
  </si>
  <si>
    <t>Basic Radiology &amp; Imaging </t>
  </si>
  <si>
    <t>High-Level Radiology &amp; Imaging </t>
  </si>
  <si>
    <t>Welcome to the Colorado Indigent Care Program (CICP)</t>
  </si>
  <si>
    <t xml:space="preserve">The Colorado Indigent Care Program (CICP) is a discounted health care program for </t>
  </si>
  <si>
    <t>residents of Colorado. Health care providers who participate in the CICP offer discounted</t>
  </si>
  <si>
    <t>health care services to people who qualify for the program.</t>
  </si>
  <si>
    <t xml:space="preserve">The CICP health care provider has assigned you a rating based on your household </t>
  </si>
  <si>
    <t xml:space="preserve">income. Your rating determined what your CICP copayment is. The copayment is the </t>
  </si>
  <si>
    <t xml:space="preserve">portion of your medical bills under the CICP that you will be responsible for. Payment of </t>
  </si>
  <si>
    <t xml:space="preserve">the copayment is expected at the time of service, unless you have made other payment </t>
  </si>
  <si>
    <t xml:space="preserve">arrangements with the CICP Provider. </t>
  </si>
  <si>
    <t xml:space="preserve">The CICP is not health insurance and the CICP cannot guarantee benefits. Services must </t>
  </si>
  <si>
    <t>be received from a qualified CICP provider. Available discounted services and copayments</t>
  </si>
  <si>
    <t>may be different from provider to provider. If your CICP provider refers you to a non-</t>
  </si>
  <si>
    <t>CICP health care provider for care, you may be responsible for the bill without a discount.</t>
  </si>
  <si>
    <t xml:space="preserve">Please check with your health care provider before receiving care so that you understand </t>
  </si>
  <si>
    <t xml:space="preserve">what CICP will discount and what it will not discount. </t>
  </si>
  <si>
    <t xml:space="preserve">Please discuss questions about your medical bills and medical care directly with </t>
  </si>
  <si>
    <t xml:space="preserve">your CICP provider at the following phone number: </t>
  </si>
  <si>
    <t xml:space="preserve">If you need more information about CICP, or have concerns that have not been resolved </t>
  </si>
  <si>
    <t>with your CICP provider, call:</t>
  </si>
  <si>
    <t>Colorado Department of Health Care Policy and Financing</t>
  </si>
  <si>
    <t>Customer Contact Center</t>
  </si>
  <si>
    <t>1-800-221-3943</t>
  </si>
  <si>
    <t xml:space="preserve">Information about CICP is also available on the Department of Health Care Policy and </t>
  </si>
  <si>
    <t xml:space="preserve">Financing’s Website, including a Provider Directory: Go to www.Colorado.gov/hcpf and </t>
  </si>
  <si>
    <t xml:space="preserve">click the link “Explore Programs and Benefits”, “Adults”, Colorado Indigent Care Program </t>
  </si>
  <si>
    <t xml:space="preserve">(CICP), then select “Program Information Page”, and then “CICP Provider Directory” at </t>
  </si>
  <si>
    <t>the bottom of the page.</t>
  </si>
  <si>
    <t>(Turn the page over for more information)</t>
  </si>
  <si>
    <t xml:space="preserve">Your CICP provider can enter your copayment amount for health care services in the </t>
  </si>
  <si>
    <t xml:space="preserve">table below. Copayments are different for different types of medical care, and your </t>
  </si>
  <si>
    <t xml:space="preserve">CICP provider may not offer all types of services. You should ask your CICP provider </t>
  </si>
  <si>
    <t>about what health care services are available at a discount and which copayment applies.</t>
  </si>
  <si>
    <t>Your household rating:</t>
  </si>
  <si>
    <t>CICP Copayment Information for Clients based on rating:</t>
  </si>
  <si>
    <t>Service/Setting</t>
  </si>
  <si>
    <t>Copayment per Visit
(depends on rating)</t>
  </si>
  <si>
    <t>Inpatient Hospital Facility*</t>
  </si>
  <si>
    <t>Hospital Physician Services</t>
  </si>
  <si>
    <t>Emergency Room Facility Charge*</t>
  </si>
  <si>
    <t>Outpatient Hospital Services</t>
  </si>
  <si>
    <t>Specialty Outpatient Hospital Services</t>
  </si>
  <si>
    <t>Prescription Drugs</t>
  </si>
  <si>
    <t>Basic Radiology and Imaging</t>
  </si>
  <si>
    <t>High-Level Radiology and Imaging**</t>
  </si>
  <si>
    <t xml:space="preserve">*Hospital Physician Services may be applied separately to Inpatient Hospital and </t>
  </si>
  <si>
    <t xml:space="preserve">Emergency Room charges. </t>
  </si>
  <si>
    <t xml:space="preserve">**High-Level Radiology and Imaging includes Magnetic Resonance Imaging (MRI), </t>
  </si>
  <si>
    <t xml:space="preserve">Computed Tomography (CT), Positron Emission Tomography (PET) or other </t>
  </si>
  <si>
    <t xml:space="preserve">Nuclear Medicine services, Sleep Studies, or Catheterization Laboratory (cath lab) in the </t>
  </si>
  <si>
    <t xml:space="preserve">outpatient hospital, emergency room, or clinic setting. Some providers may charge a </t>
  </si>
  <si>
    <t>lower copay amount for certain High-Level Radiology and Imaging services.</t>
  </si>
  <si>
    <t>NO SOCIAL SECURITY NUMBER AFFIDAVIT</t>
  </si>
  <si>
    <t>I,</t>
  </si>
  <si>
    <t>, swear or affirm under penalty of perjury under the laws of</t>
  </si>
  <si>
    <t>the State of Colorado that I do not have a Social Security Number because (check one):</t>
  </si>
  <si>
    <t>I am experiencing homelessness and I am unable to provide my Social Security Number.</t>
  </si>
  <si>
    <t>I am not eligible to receive a Social Security Number.</t>
  </si>
  <si>
    <t>I can only be issued a Social Security Number for a valid non-work reason.</t>
  </si>
  <si>
    <t>I hold a well-established religious objection to having a Social Security Number.</t>
  </si>
  <si>
    <t>Applicant Signature</t>
  </si>
  <si>
    <t>Version number</t>
  </si>
  <si>
    <t>Code</t>
  </si>
  <si>
    <t>COLORADO INDIGENT CARE PROGRAM</t>
  </si>
  <si>
    <t>Copay Cap</t>
  </si>
  <si>
    <t>Adams</t>
  </si>
  <si>
    <t>01</t>
  </si>
  <si>
    <t>Federal Poverty Level Determination</t>
  </si>
  <si>
    <t>Alamosa</t>
  </si>
  <si>
    <t>02</t>
  </si>
  <si>
    <t>Arapahoe</t>
  </si>
  <si>
    <t>03</t>
  </si>
  <si>
    <t>Self-Employment</t>
  </si>
  <si>
    <t>Family Size</t>
  </si>
  <si>
    <t>100% FPL</t>
  </si>
  <si>
    <t>Archuleta</t>
  </si>
  <si>
    <t>04</t>
  </si>
  <si>
    <t>Baca</t>
  </si>
  <si>
    <t>05</t>
  </si>
  <si>
    <t>No</t>
  </si>
  <si>
    <t>Bent</t>
  </si>
  <si>
    <t>06</t>
  </si>
  <si>
    <t>Boulder</t>
  </si>
  <si>
    <t>07</t>
  </si>
  <si>
    <t>Broomfield</t>
  </si>
  <si>
    <t>64</t>
  </si>
  <si>
    <t>Chaffee</t>
  </si>
  <si>
    <t>08</t>
  </si>
  <si>
    <t>Cheyenne</t>
  </si>
  <si>
    <t>09</t>
  </si>
  <si>
    <t>Clear Creek</t>
  </si>
  <si>
    <t>10</t>
  </si>
  <si>
    <t>Conejos</t>
  </si>
  <si>
    <t>11</t>
  </si>
  <si>
    <t>Costilla</t>
  </si>
  <si>
    <t>12</t>
  </si>
  <si>
    <t>Crowley</t>
  </si>
  <si>
    <t>13</t>
  </si>
  <si>
    <t>Custer</t>
  </si>
  <si>
    <t>14</t>
  </si>
  <si>
    <t>Worksheet 3</t>
  </si>
  <si>
    <t>Delta</t>
  </si>
  <si>
    <t>15</t>
  </si>
  <si>
    <t>One Time</t>
  </si>
  <si>
    <t>Denver</t>
  </si>
  <si>
    <t>16</t>
  </si>
  <si>
    <t>Dolores</t>
  </si>
  <si>
    <t>17</t>
  </si>
  <si>
    <t>Quarterly</t>
  </si>
  <si>
    <t>Douglas</t>
  </si>
  <si>
    <t>18</t>
  </si>
  <si>
    <t>Annual</t>
  </si>
  <si>
    <t>Eagle</t>
  </si>
  <si>
    <t>19</t>
  </si>
  <si>
    <t>El Paso</t>
  </si>
  <si>
    <t>21</t>
  </si>
  <si>
    <t>Client Info:</t>
  </si>
  <si>
    <t>Elbert</t>
  </si>
  <si>
    <t>20</t>
  </si>
  <si>
    <t>Fremont</t>
  </si>
  <si>
    <t>22</t>
  </si>
  <si>
    <t>Garfield</t>
  </si>
  <si>
    <t>23</t>
  </si>
  <si>
    <t>Undocumented</t>
  </si>
  <si>
    <t>Gilpin</t>
  </si>
  <si>
    <t>24</t>
  </si>
  <si>
    <t>Grand</t>
  </si>
  <si>
    <t>25</t>
  </si>
  <si>
    <t>Gunnison</t>
  </si>
  <si>
    <t>26</t>
  </si>
  <si>
    <t>Hinsdale</t>
  </si>
  <si>
    <t>27</t>
  </si>
  <si>
    <t>Huerfano</t>
  </si>
  <si>
    <t>28</t>
  </si>
  <si>
    <t>Jackson</t>
  </si>
  <si>
    <t>29</t>
  </si>
  <si>
    <t>Spouse/Civil Union Partner</t>
  </si>
  <si>
    <t>Jefferson</t>
  </si>
  <si>
    <t>30</t>
  </si>
  <si>
    <t>Parent/Guardian</t>
  </si>
  <si>
    <t>Kiowa</t>
  </si>
  <si>
    <t>31</t>
  </si>
  <si>
    <t>Minor Child</t>
  </si>
  <si>
    <t>Kit Carson</t>
  </si>
  <si>
    <t>32</t>
  </si>
  <si>
    <t>Minor Sibling</t>
  </si>
  <si>
    <t>La Plata</t>
  </si>
  <si>
    <t>34</t>
  </si>
  <si>
    <t>Student Adult Child</t>
  </si>
  <si>
    <t>Lake</t>
  </si>
  <si>
    <t>33</t>
  </si>
  <si>
    <t>Medical Power of Attorney</t>
  </si>
  <si>
    <t>Larimer</t>
  </si>
  <si>
    <t>35</t>
  </si>
  <si>
    <t>Other</t>
  </si>
  <si>
    <t>Las Animas</t>
  </si>
  <si>
    <t>36</t>
  </si>
  <si>
    <t>Lincoln</t>
  </si>
  <si>
    <t>37</t>
  </si>
  <si>
    <t>CICP and HDC</t>
  </si>
  <si>
    <t>Logan</t>
  </si>
  <si>
    <t>38</t>
  </si>
  <si>
    <t>HDC</t>
  </si>
  <si>
    <t>Mesa</t>
  </si>
  <si>
    <t>39</t>
  </si>
  <si>
    <t>CICP</t>
  </si>
  <si>
    <t>Mineral</t>
  </si>
  <si>
    <t>40</t>
  </si>
  <si>
    <t>HH Size Only</t>
  </si>
  <si>
    <t>Moffat</t>
  </si>
  <si>
    <t>41</t>
  </si>
  <si>
    <t>Montezuma</t>
  </si>
  <si>
    <t>42</t>
  </si>
  <si>
    <t>Montrose</t>
  </si>
  <si>
    <t>43</t>
  </si>
  <si>
    <t>Morgan</t>
  </si>
  <si>
    <t>44</t>
  </si>
  <si>
    <t>Didn't want to answer</t>
  </si>
  <si>
    <t>Otero</t>
  </si>
  <si>
    <t>45</t>
  </si>
  <si>
    <t>Ouray</t>
  </si>
  <si>
    <t>46</t>
  </si>
  <si>
    <t>Park</t>
  </si>
  <si>
    <t>47</t>
  </si>
  <si>
    <t>Phillips</t>
  </si>
  <si>
    <t>48</t>
  </si>
  <si>
    <t>Pitkin</t>
  </si>
  <si>
    <t>49</t>
  </si>
  <si>
    <t>Prowers</t>
  </si>
  <si>
    <t>50</t>
  </si>
  <si>
    <t>Pueblo</t>
  </si>
  <si>
    <t>51</t>
  </si>
  <si>
    <t>Rio Blanco</t>
  </si>
  <si>
    <t>52</t>
  </si>
  <si>
    <t>Rio Grande</t>
  </si>
  <si>
    <t>53</t>
  </si>
  <si>
    <t>Routt</t>
  </si>
  <si>
    <t>54</t>
  </si>
  <si>
    <t>Saguache</t>
  </si>
  <si>
    <t>55</t>
  </si>
  <si>
    <t>San Juan</t>
  </si>
  <si>
    <t>56</t>
  </si>
  <si>
    <t>San Miguel</t>
  </si>
  <si>
    <t>57</t>
  </si>
  <si>
    <t>Sedgwick</t>
  </si>
  <si>
    <t>58</t>
  </si>
  <si>
    <t>Summit</t>
  </si>
  <si>
    <t>59</t>
  </si>
  <si>
    <t>Teller</t>
  </si>
  <si>
    <t>60</t>
  </si>
  <si>
    <t>Washington</t>
  </si>
  <si>
    <t>61</t>
  </si>
  <si>
    <t>Weld</t>
  </si>
  <si>
    <t>62</t>
  </si>
  <si>
    <t>Yuma</t>
  </si>
  <si>
    <t>63</t>
  </si>
  <si>
    <t>Out of State (HDC Only)</t>
  </si>
  <si>
    <t>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</si>
</sst>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7" formatCode="&quot;$&quot;#,##0.00_);\(&quot;$&quot;#,##0.00\)"/>
    <numFmt numFmtId="44" formatCode="_(&quot;$&quot;* #,##0.00_);_(&quot;$&quot;* \(#,##0.00\);_(&quot;$&quot;* &quot;-&quot;??_);_(@_)"/>
    <numFmt numFmtId="164" formatCode="\(###\)\ ###\-####"/>
    <numFmt numFmtId="165" formatCode="m/d/yy"/>
    <numFmt numFmtId="166" formatCode="000\-00\-0000"/>
    <numFmt numFmtId="167" formatCode="00000"/>
    <numFmt numFmtId="168" formatCode="[&lt;=9999999]###\-####;\(###\)\ ###\-####"/>
    <numFmt numFmtId="169" formatCode="mm/dd/yy"/>
    <numFmt numFmtId="170" formatCode="&quot;$&quot;#,##0.00"/>
    <numFmt numFmtId="171" formatCode="_(&quot;$&quot;* #,##0_);_(&quot;$&quot;* \(#,##0\);_(&quot;$&quot;* &quot;-&quot;??_);_(@_)"/>
    <numFmt numFmtId="172" formatCode="&quot;$&quot;#,##0"/>
    <numFmt numFmtId="173" formatCode="###\-##\-####"/>
  </numFmts>
  <fonts count="34" x14ac:knownFonts="1">
    <font>
      <sz val="11"/>
      <color theme="1"/>
      <name val="Arial"/>
    </font>
    <font>
      <b/>
      <sz val="10"/>
      <color theme="1"/>
      <name val="Tahoma"/>
      <family val="2"/>
    </font>
    <font>
      <b/>
      <sz val="14"/>
      <color theme="1"/>
      <name val="Arial"/>
      <family val="2"/>
    </font>
    <font>
      <sz val="10"/>
      <color theme="1"/>
      <name val="Arial"/>
      <family val="2"/>
    </font>
    <font>
      <b/>
      <sz val="14"/>
      <color theme="1"/>
      <name val="Tahoma"/>
      <family val="2"/>
    </font>
    <font>
      <sz val="12"/>
      <color theme="1"/>
      <name val="Tahoma"/>
      <family val="2"/>
    </font>
    <font>
      <sz val="10"/>
      <color theme="1"/>
      <name val="Tahoma"/>
      <family val="2"/>
    </font>
    <font>
      <sz val="11"/>
      <color theme="1"/>
      <name val="Tahoma"/>
      <family val="2"/>
    </font>
    <font>
      <b/>
      <u/>
      <sz val="11"/>
      <color theme="1"/>
      <name val="Tahoma"/>
      <family val="2"/>
    </font>
    <font>
      <b/>
      <sz val="11"/>
      <color theme="1"/>
      <name val="Tahoma"/>
      <family val="2"/>
    </font>
    <font>
      <b/>
      <sz val="12"/>
      <color theme="1"/>
      <name val="Arial"/>
      <family val="2"/>
    </font>
    <font>
      <b/>
      <sz val="12"/>
      <color rgb="FFFF0000"/>
      <name val="Arial"/>
      <family val="2"/>
    </font>
    <font>
      <b/>
      <sz val="12"/>
      <color theme="0"/>
      <name val="Tahoma"/>
      <family val="2"/>
    </font>
    <font>
      <sz val="12"/>
      <color theme="0"/>
      <name val="Tahoma"/>
      <family val="2"/>
    </font>
    <font>
      <b/>
      <sz val="12"/>
      <color theme="1"/>
      <name val="Tahoma"/>
      <family val="2"/>
    </font>
    <font>
      <sz val="11"/>
      <color theme="1"/>
      <name val="Calibri"/>
      <family val="2"/>
    </font>
    <font>
      <sz val="9"/>
      <color theme="1"/>
      <name val="Tahoma"/>
      <family val="2"/>
    </font>
    <font>
      <sz val="11"/>
      <name val="Arial"/>
      <family val="2"/>
    </font>
    <font>
      <sz val="14"/>
      <color theme="1"/>
      <name val="Tahoma"/>
      <family val="2"/>
    </font>
    <font>
      <u/>
      <sz val="12"/>
      <color theme="1"/>
      <name val="Tahoma"/>
      <family val="2"/>
    </font>
    <font>
      <b/>
      <u/>
      <sz val="12"/>
      <color theme="1"/>
      <name val="Tahoma"/>
      <family val="2"/>
    </font>
    <font>
      <b/>
      <sz val="11"/>
      <color theme="1"/>
      <name val="Calibri"/>
      <family val="2"/>
    </font>
    <font>
      <i/>
      <u/>
      <sz val="11"/>
      <color theme="1"/>
      <name val="Tahoma"/>
      <family val="2"/>
    </font>
    <font>
      <i/>
      <sz val="11"/>
      <color theme="1"/>
      <name val="Tahoma"/>
      <family val="2"/>
    </font>
    <font>
      <i/>
      <sz val="11"/>
      <color rgb="FFA5A5A5"/>
      <name val="Tahoma"/>
      <family val="2"/>
    </font>
    <font>
      <b/>
      <sz val="12"/>
      <color theme="1"/>
      <name val="Times New Roman"/>
      <family val="1"/>
    </font>
    <font>
      <sz val="12"/>
      <color theme="1"/>
      <name val="Times New Roman"/>
      <family val="1"/>
    </font>
    <font>
      <sz val="8"/>
      <name val="Arial"/>
      <family val="2"/>
    </font>
    <font>
      <sz val="11"/>
      <color theme="1"/>
      <name val="Arial"/>
      <family val="2"/>
    </font>
    <font>
      <b/>
      <sz val="11"/>
      <name val="Tahoma"/>
      <family val="2"/>
    </font>
    <font>
      <sz val="11"/>
      <color rgb="FFA5A5A5"/>
      <name val="Tahoma"/>
      <family val="2"/>
    </font>
    <font>
      <sz val="11"/>
      <name val="Tahoma"/>
      <family val="2"/>
    </font>
    <font>
      <sz val="11"/>
      <color theme="1"/>
      <name val="Arial"/>
      <family val="2"/>
    </font>
    <font>
      <b/>
      <i/>
      <sz val="11"/>
      <color theme="1"/>
      <name val="Tahoma"/>
      <family val="2"/>
    </font>
  </fonts>
  <fills count="17">
    <fill>
      <patternFill patternType="none"/>
    </fill>
    <fill>
      <patternFill patternType="gray125"/>
    </fill>
    <fill>
      <patternFill patternType="solid">
        <fgColor rgb="FFFFFF00"/>
        <bgColor rgb="FFFFFF00"/>
      </patternFill>
    </fill>
    <fill>
      <patternFill patternType="solid">
        <fgColor theme="1"/>
        <bgColor theme="1"/>
      </patternFill>
    </fill>
    <fill>
      <patternFill patternType="solid">
        <fgColor rgb="FFFEAEA8"/>
        <bgColor rgb="FFFEAEA8"/>
      </patternFill>
    </fill>
    <fill>
      <patternFill patternType="solid">
        <fgColor theme="0"/>
        <bgColor theme="0"/>
      </patternFill>
    </fill>
    <fill>
      <patternFill patternType="solid">
        <fgColor rgb="FFBFBFBF"/>
        <bgColor rgb="FFBFBFBF"/>
      </patternFill>
    </fill>
    <fill>
      <patternFill patternType="solid">
        <fgColor rgb="FFFFFFFF"/>
        <bgColor rgb="FFFFFFFF"/>
      </patternFill>
    </fill>
    <fill>
      <patternFill patternType="solid">
        <fgColor rgb="FFD8D8D8"/>
        <bgColor rgb="FFD8D8D8"/>
      </patternFill>
    </fill>
    <fill>
      <patternFill patternType="solid">
        <fgColor theme="7"/>
        <bgColor theme="7"/>
      </patternFill>
    </fill>
    <fill>
      <patternFill patternType="solid">
        <fgColor rgb="FFD9D9D9"/>
        <bgColor rgb="FFD9D9D9"/>
      </patternFill>
    </fill>
    <fill>
      <patternFill patternType="solid">
        <fgColor rgb="FF6AA84F"/>
        <bgColor rgb="FF6AA84F"/>
      </patternFill>
    </fill>
    <fill>
      <patternFill patternType="solid">
        <fgColor theme="7"/>
        <bgColor rgb="FFFFFF00"/>
      </patternFill>
    </fill>
    <fill>
      <patternFill patternType="solid">
        <fgColor theme="0" tint="-0.249977111117893"/>
        <bgColor indexed="64"/>
      </patternFill>
    </fill>
    <fill>
      <patternFill patternType="solid">
        <fgColor rgb="FFFFFF00"/>
        <bgColor indexed="64"/>
      </patternFill>
    </fill>
    <fill>
      <patternFill patternType="solid">
        <fgColor rgb="FFD9D9D9"/>
        <bgColor rgb="FFD9EAD3"/>
      </patternFill>
    </fill>
    <fill>
      <patternFill patternType="solid">
        <fgColor theme="4"/>
        <bgColor rgb="FFFFFF00"/>
      </patternFill>
    </fill>
  </fills>
  <borders count="89">
    <border>
      <left/>
      <right/>
      <top/>
      <bottom/>
      <diagonal/>
    </border>
    <border>
      <left/>
      <right/>
      <top/>
      <bottom/>
      <diagonal/>
    </border>
    <border>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bottom/>
      <diagonal/>
    </border>
    <border>
      <left/>
      <right style="medium">
        <color rgb="FF000000"/>
      </right>
      <top/>
      <bottom/>
      <diagonal/>
    </border>
    <border>
      <left/>
      <right style="medium">
        <color rgb="FF000000"/>
      </right>
      <top/>
      <bottom style="thin">
        <color rgb="FF000000"/>
      </bottom>
      <diagonal/>
    </border>
    <border>
      <left style="medium">
        <color rgb="FF000000"/>
      </left>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top style="thin">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thin">
        <color rgb="FF000000"/>
      </right>
      <top/>
      <bottom/>
      <diagonal/>
    </border>
    <border>
      <left style="thin">
        <color rgb="FF000000"/>
      </left>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style="thin">
        <color rgb="FF000000"/>
      </top>
      <bottom/>
      <diagonal/>
    </border>
    <border>
      <left/>
      <right/>
      <top style="thin">
        <color rgb="FF000000"/>
      </top>
      <bottom style="medium">
        <color rgb="FF000000"/>
      </bottom>
      <diagonal/>
    </border>
    <border>
      <left/>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thin">
        <color rgb="FF000000"/>
      </top>
      <bottom/>
      <diagonal/>
    </border>
    <border>
      <left/>
      <right style="medium">
        <color rgb="FF000000"/>
      </right>
      <top style="thin">
        <color rgb="FF000000"/>
      </top>
      <bottom/>
      <diagonal/>
    </border>
    <border>
      <left/>
      <right/>
      <top style="medium">
        <color rgb="FF000000"/>
      </top>
      <bottom style="dotted">
        <color rgb="FF000000"/>
      </bottom>
      <diagonal/>
    </border>
    <border>
      <left/>
      <right/>
      <top style="dotted">
        <color rgb="FF000000"/>
      </top>
      <bottom style="dotted">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rgb="FF000000"/>
      </top>
      <bottom/>
      <diagonal/>
    </border>
    <border>
      <left/>
      <right style="medium">
        <color indexed="64"/>
      </right>
      <top style="thin">
        <color rgb="FF000000"/>
      </top>
      <bottom/>
      <diagonal/>
    </border>
    <border>
      <left style="medium">
        <color indexed="64"/>
      </left>
      <right/>
      <top/>
      <bottom style="thin">
        <color rgb="FF000000"/>
      </bottom>
      <diagonal/>
    </border>
    <border>
      <left/>
      <right style="medium">
        <color indexed="64"/>
      </right>
      <top/>
      <bottom style="thin">
        <color rgb="FF000000"/>
      </bottom>
      <diagonal/>
    </border>
    <border>
      <left style="medium">
        <color indexed="64"/>
      </left>
      <right/>
      <top style="medium">
        <color rgb="FF000000"/>
      </top>
      <bottom style="thin">
        <color rgb="FF000000"/>
      </bottom>
      <diagonal/>
    </border>
    <border>
      <left/>
      <right style="medium">
        <color indexed="64"/>
      </right>
      <top style="medium">
        <color rgb="FF000000"/>
      </top>
      <bottom style="thin">
        <color rgb="FF000000"/>
      </bottom>
      <diagonal/>
    </border>
    <border>
      <left style="medium">
        <color indexed="64"/>
      </left>
      <right/>
      <top/>
      <bottom style="medium">
        <color rgb="FF000000"/>
      </bottom>
      <diagonal/>
    </border>
    <border>
      <left/>
      <right style="medium">
        <color indexed="64"/>
      </right>
      <top/>
      <bottom style="medium">
        <color rgb="FF000000"/>
      </bottom>
      <diagonal/>
    </border>
    <border>
      <left style="medium">
        <color indexed="64"/>
      </left>
      <right/>
      <top style="medium">
        <color rgb="FF000000"/>
      </top>
      <bottom/>
      <diagonal/>
    </border>
    <border>
      <left/>
      <right style="medium">
        <color indexed="64"/>
      </right>
      <top style="medium">
        <color rgb="FF000000"/>
      </top>
      <bottom/>
      <diagonal/>
    </border>
    <border>
      <left style="medium">
        <color indexed="64"/>
      </left>
      <right/>
      <top style="medium">
        <color rgb="FF000000"/>
      </top>
      <bottom style="dotted">
        <color rgb="FF000000"/>
      </bottom>
      <diagonal/>
    </border>
    <border>
      <left/>
      <right style="medium">
        <color indexed="64"/>
      </right>
      <top style="medium">
        <color rgb="FF000000"/>
      </top>
      <bottom style="dotted">
        <color rgb="FF000000"/>
      </bottom>
      <diagonal/>
    </border>
    <border>
      <left style="medium">
        <color indexed="64"/>
      </left>
      <right/>
      <top style="dotted">
        <color rgb="FF000000"/>
      </top>
      <bottom style="dotted">
        <color rgb="FF000000"/>
      </bottom>
      <diagonal/>
    </border>
    <border>
      <left/>
      <right style="medium">
        <color indexed="64"/>
      </right>
      <top style="dotted">
        <color rgb="FF000000"/>
      </top>
      <bottom style="dotted">
        <color rgb="FF000000"/>
      </bottom>
      <diagonal/>
    </border>
    <border>
      <left style="medium">
        <color indexed="64"/>
      </left>
      <right/>
      <top style="dotted">
        <color rgb="FF000000"/>
      </top>
      <bottom style="medium">
        <color indexed="64"/>
      </bottom>
      <diagonal/>
    </border>
    <border>
      <left/>
      <right/>
      <top style="dotted">
        <color rgb="FF000000"/>
      </top>
      <bottom style="medium">
        <color indexed="64"/>
      </bottom>
      <diagonal/>
    </border>
    <border>
      <left/>
      <right style="medium">
        <color indexed="64"/>
      </right>
      <top style="dotted">
        <color rgb="FF000000"/>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right style="medium">
        <color indexed="64"/>
      </right>
      <top style="thin">
        <color rgb="FF000000"/>
      </top>
      <bottom style="thin">
        <color rgb="FF000000"/>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rgb="FF000000"/>
      </left>
      <right/>
      <top style="medium">
        <color rgb="FF000000"/>
      </top>
      <bottom style="thin">
        <color indexed="64"/>
      </bottom>
      <diagonal/>
    </border>
    <border>
      <left/>
      <right style="medium">
        <color rgb="FF000000"/>
      </right>
      <top style="medium">
        <color rgb="FF000000"/>
      </top>
      <bottom style="thin">
        <color indexed="64"/>
      </bottom>
      <diagonal/>
    </border>
    <border>
      <left style="medium">
        <color rgb="FF000000"/>
      </left>
      <right/>
      <top style="thin">
        <color indexed="64"/>
      </top>
      <bottom style="thin">
        <color indexed="64"/>
      </bottom>
      <diagonal/>
    </border>
    <border>
      <left/>
      <right style="medium">
        <color rgb="FF000000"/>
      </right>
      <top style="thin">
        <color indexed="64"/>
      </top>
      <bottom style="thin">
        <color indexed="64"/>
      </bottom>
      <diagonal/>
    </border>
    <border>
      <left/>
      <right/>
      <top style="medium">
        <color rgb="FF000000"/>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rgb="FF000000"/>
      </left>
      <right style="thin">
        <color indexed="64"/>
      </right>
      <top style="thin">
        <color rgb="FF000000"/>
      </top>
      <bottom style="thin">
        <color rgb="FF000000"/>
      </bottom>
      <diagonal/>
    </border>
    <border>
      <left/>
      <right style="medium">
        <color indexed="64"/>
      </right>
      <top/>
      <bottom style="thin">
        <color indexed="64"/>
      </bottom>
      <diagonal/>
    </border>
  </borders>
  <cellStyleXfs count="2">
    <xf numFmtId="0" fontId="0" fillId="0" borderId="0"/>
    <xf numFmtId="9" fontId="32" fillId="0" borderId="0" applyFont="0" applyFill="0" applyBorder="0" applyAlignment="0" applyProtection="0"/>
  </cellStyleXfs>
  <cellXfs count="623">
    <xf numFmtId="0" fontId="0" fillId="0" borderId="0" xfId="0"/>
    <xf numFmtId="0" fontId="3" fillId="0" borderId="0" xfId="0" applyFont="1" applyAlignment="1">
      <alignment horizontal="center"/>
    </xf>
    <xf numFmtId="0" fontId="3" fillId="0" borderId="0" xfId="0" applyFont="1" applyAlignment="1">
      <alignment horizontal="right" wrapText="1"/>
    </xf>
    <xf numFmtId="0" fontId="4" fillId="0" borderId="0" xfId="0" applyFont="1" applyAlignment="1">
      <alignment vertical="center" wrapText="1"/>
    </xf>
    <xf numFmtId="0" fontId="5" fillId="0" borderId="0" xfId="0" applyFont="1" applyAlignment="1">
      <alignment vertical="center"/>
    </xf>
    <xf numFmtId="0" fontId="5" fillId="0" borderId="0" xfId="0" applyFont="1" applyAlignment="1">
      <alignment vertical="center" wrapText="1"/>
    </xf>
    <xf numFmtId="0" fontId="6" fillId="0" borderId="0" xfId="0" applyFont="1" applyAlignment="1">
      <alignment horizontal="center"/>
    </xf>
    <xf numFmtId="0" fontId="7" fillId="0" borderId="0" xfId="0" applyFont="1" applyAlignment="1">
      <alignment horizontal="center"/>
    </xf>
    <xf numFmtId="165" fontId="7" fillId="0" borderId="0" xfId="0" applyNumberFormat="1" applyFont="1" applyAlignment="1">
      <alignment horizontal="center"/>
    </xf>
    <xf numFmtId="166" fontId="7" fillId="0" borderId="0" xfId="0" applyNumberFormat="1" applyFont="1" applyAlignment="1">
      <alignment horizontal="center"/>
    </xf>
    <xf numFmtId="167" fontId="7" fillId="0" borderId="0" xfId="0" applyNumberFormat="1" applyFont="1" applyAlignment="1">
      <alignment horizontal="center"/>
    </xf>
    <xf numFmtId="168" fontId="7" fillId="0" borderId="0" xfId="0" applyNumberFormat="1" applyFont="1" applyAlignment="1">
      <alignment horizontal="center"/>
    </xf>
    <xf numFmtId="0" fontId="7" fillId="0" borderId="2" xfId="0" applyFont="1" applyBorder="1" applyAlignment="1">
      <alignment horizontal="center"/>
    </xf>
    <xf numFmtId="0" fontId="7" fillId="3" borderId="3" xfId="0" applyFont="1" applyFill="1" applyBorder="1" applyAlignment="1">
      <alignment horizontal="center"/>
    </xf>
    <xf numFmtId="0" fontId="3" fillId="0" borderId="0" xfId="0" applyFont="1" applyAlignment="1">
      <alignment horizontal="center" wrapText="1"/>
    </xf>
    <xf numFmtId="169" fontId="7" fillId="0" borderId="0" xfId="0" applyNumberFormat="1" applyFont="1" applyAlignment="1">
      <alignment horizontal="center"/>
    </xf>
    <xf numFmtId="0" fontId="3" fillId="0" borderId="0" xfId="0" applyFont="1"/>
    <xf numFmtId="0" fontId="10" fillId="4" borderId="4" xfId="0" applyFont="1" applyFill="1" applyBorder="1"/>
    <xf numFmtId="0" fontId="11" fillId="4" borderId="1" xfId="0" applyFont="1" applyFill="1" applyBorder="1" applyAlignment="1">
      <alignment vertical="center"/>
    </xf>
    <xf numFmtId="0" fontId="11" fillId="0" borderId="0" xfId="0" applyFont="1" applyAlignment="1">
      <alignment horizontal="center" vertical="center" wrapText="1"/>
    </xf>
    <xf numFmtId="0" fontId="3" fillId="4" borderId="1" xfId="0" applyFont="1" applyFill="1" applyBorder="1"/>
    <xf numFmtId="0" fontId="7" fillId="3" borderId="4" xfId="0" applyFont="1" applyFill="1" applyBorder="1" applyAlignment="1">
      <alignment horizontal="right" wrapText="1"/>
    </xf>
    <xf numFmtId="0" fontId="7" fillId="3" borderId="1" xfId="0" applyFont="1" applyFill="1" applyBorder="1" applyAlignment="1">
      <alignment horizontal="center"/>
    </xf>
    <xf numFmtId="0" fontId="7" fillId="3" borderId="5" xfId="0" applyFont="1" applyFill="1" applyBorder="1"/>
    <xf numFmtId="0" fontId="5" fillId="0" borderId="0" xfId="0" applyFont="1"/>
    <xf numFmtId="0" fontId="5" fillId="0" borderId="0" xfId="0" applyFont="1" applyAlignment="1">
      <alignment vertical="top" wrapText="1"/>
    </xf>
    <xf numFmtId="0" fontId="12" fillId="3" borderId="4" xfId="0" applyFont="1" applyFill="1" applyBorder="1" applyAlignment="1">
      <alignment vertical="top"/>
    </xf>
    <xf numFmtId="0" fontId="12" fillId="3" borderId="1" xfId="0" applyFont="1" applyFill="1" applyBorder="1" applyAlignment="1">
      <alignment horizontal="right" vertical="top"/>
    </xf>
    <xf numFmtId="0" fontId="12" fillId="3" borderId="1" xfId="0" applyFont="1" applyFill="1" applyBorder="1" applyAlignment="1">
      <alignment vertical="top"/>
    </xf>
    <xf numFmtId="0" fontId="12" fillId="3" borderId="5" xfId="0" applyFont="1" applyFill="1" applyBorder="1" applyAlignment="1">
      <alignment vertical="top"/>
    </xf>
    <xf numFmtId="0" fontId="13" fillId="3" borderId="6" xfId="0" applyFont="1" applyFill="1" applyBorder="1" applyAlignment="1">
      <alignment vertical="top"/>
    </xf>
    <xf numFmtId="0" fontId="5" fillId="0" borderId="0" xfId="0" applyFont="1" applyAlignment="1">
      <alignment horizontal="center" vertical="top"/>
    </xf>
    <xf numFmtId="0" fontId="14" fillId="0" borderId="0" xfId="0" applyFont="1" applyAlignment="1">
      <alignment vertical="top"/>
    </xf>
    <xf numFmtId="0" fontId="5" fillId="0" borderId="7" xfId="0" applyFont="1" applyBorder="1" applyAlignment="1">
      <alignment horizontal="center"/>
    </xf>
    <xf numFmtId="0" fontId="5" fillId="0" borderId="8" xfId="0" applyFont="1" applyBorder="1"/>
    <xf numFmtId="0" fontId="5" fillId="0" borderId="0" xfId="0" applyFont="1" applyAlignment="1">
      <alignment vertical="top"/>
    </xf>
    <xf numFmtId="0" fontId="5" fillId="0" borderId="9" xfId="0" applyFont="1" applyBorder="1" applyAlignment="1">
      <alignment horizontal="center"/>
    </xf>
    <xf numFmtId="0" fontId="5" fillId="0" borderId="7" xfId="0" applyFont="1" applyBorder="1" applyAlignment="1">
      <alignment horizontal="right"/>
    </xf>
    <xf numFmtId="170" fontId="5" fillId="0" borderId="8" xfId="0" applyNumberFormat="1" applyFont="1" applyBorder="1" applyAlignment="1">
      <alignment horizontal="center"/>
    </xf>
    <xf numFmtId="170" fontId="5" fillId="0" borderId="8" xfId="0" applyNumberFormat="1" applyFont="1" applyBorder="1"/>
    <xf numFmtId="0" fontId="5" fillId="0" borderId="10" xfId="0" applyFont="1" applyBorder="1" applyAlignment="1">
      <alignment horizontal="right"/>
    </xf>
    <xf numFmtId="0" fontId="5" fillId="0" borderId="11" xfId="0" applyFont="1" applyBorder="1"/>
    <xf numFmtId="0" fontId="5" fillId="0" borderId="9" xfId="0" applyFont="1" applyBorder="1"/>
    <xf numFmtId="0" fontId="5" fillId="0" borderId="0" xfId="0" applyFont="1" applyAlignment="1">
      <alignment horizontal="center"/>
    </xf>
    <xf numFmtId="170" fontId="5" fillId="0" borderId="0" xfId="0" applyNumberFormat="1" applyFont="1"/>
    <xf numFmtId="44" fontId="5" fillId="0" borderId="0" xfId="0" applyNumberFormat="1" applyFont="1" applyAlignment="1">
      <alignment horizontal="center"/>
    </xf>
    <xf numFmtId="171" fontId="5" fillId="0" borderId="0" xfId="0" applyNumberFormat="1" applyFont="1" applyAlignment="1">
      <alignment horizontal="center"/>
    </xf>
    <xf numFmtId="0" fontId="5" fillId="5" borderId="5" xfId="0" applyFont="1" applyFill="1" applyBorder="1" applyAlignment="1">
      <alignment horizontal="center"/>
    </xf>
    <xf numFmtId="170" fontId="5" fillId="0" borderId="0" xfId="0" applyNumberFormat="1" applyFont="1" applyAlignment="1">
      <alignment horizontal="center"/>
    </xf>
    <xf numFmtId="0" fontId="5" fillId="0" borderId="7" xfId="0" applyFont="1" applyBorder="1"/>
    <xf numFmtId="164" fontId="5" fillId="0" borderId="8" xfId="0" applyNumberFormat="1" applyFont="1" applyBorder="1"/>
    <xf numFmtId="0" fontId="5" fillId="0" borderId="13" xfId="0" applyFont="1" applyBorder="1" applyAlignment="1">
      <alignment horizontal="center" vertical="center"/>
    </xf>
    <xf numFmtId="0" fontId="5" fillId="0" borderId="14" xfId="0" applyFont="1" applyBorder="1" applyAlignment="1">
      <alignment horizontal="center"/>
    </xf>
    <xf numFmtId="0" fontId="13" fillId="3" borderId="4" xfId="0" applyFont="1" applyFill="1" applyBorder="1" applyAlignment="1">
      <alignment vertical="top"/>
    </xf>
    <xf numFmtId="0" fontId="13" fillId="3" borderId="1" xfId="0" applyFont="1" applyFill="1" applyBorder="1" applyAlignment="1">
      <alignment horizontal="right" vertical="top"/>
    </xf>
    <xf numFmtId="0" fontId="13" fillId="3" borderId="1" xfId="0" applyFont="1" applyFill="1" applyBorder="1" applyAlignment="1">
      <alignment vertical="top"/>
    </xf>
    <xf numFmtId="0" fontId="13" fillId="3" borderId="5" xfId="0" applyFont="1" applyFill="1" applyBorder="1" applyAlignment="1">
      <alignment vertical="top"/>
    </xf>
    <xf numFmtId="0" fontId="5" fillId="0" borderId="15" xfId="0" applyFont="1" applyBorder="1" applyAlignment="1">
      <alignment horizontal="center" vertical="center"/>
    </xf>
    <xf numFmtId="0" fontId="13" fillId="0" borderId="0" xfId="0" applyFont="1" applyAlignment="1">
      <alignment horizontal="center" vertical="top" wrapText="1"/>
    </xf>
    <xf numFmtId="0" fontId="5" fillId="0" borderId="0" xfId="0" applyFont="1" applyAlignment="1">
      <alignment horizontal="right"/>
    </xf>
    <xf numFmtId="0" fontId="5" fillId="0" borderId="0" xfId="0" applyFont="1" applyAlignment="1">
      <alignment horizontal="left"/>
    </xf>
    <xf numFmtId="0" fontId="5" fillId="0" borderId="0" xfId="0" applyFont="1" applyAlignment="1">
      <alignment horizontal="left" vertical="center"/>
    </xf>
    <xf numFmtId="172" fontId="5" fillId="0" borderId="0" xfId="0" applyNumberFormat="1" applyFont="1" applyAlignment="1">
      <alignment horizontal="center"/>
    </xf>
    <xf numFmtId="0" fontId="5" fillId="0" borderId="0" xfId="0" applyFont="1" applyAlignment="1">
      <alignment horizontal="center" wrapText="1"/>
    </xf>
    <xf numFmtId="0" fontId="5" fillId="0" borderId="0" xfId="0" applyFont="1" applyAlignment="1">
      <alignment horizontal="right" wrapText="1"/>
    </xf>
    <xf numFmtId="0" fontId="5" fillId="0" borderId="0" xfId="0" applyFont="1" applyAlignment="1">
      <alignment wrapText="1"/>
    </xf>
    <xf numFmtId="0" fontId="5" fillId="0" borderId="0" xfId="0" applyFont="1" applyAlignment="1">
      <alignment horizontal="center" vertical="center"/>
    </xf>
    <xf numFmtId="0" fontId="14" fillId="0" borderId="0" xfId="0" applyFont="1"/>
    <xf numFmtId="172" fontId="5" fillId="0" borderId="0" xfId="0" applyNumberFormat="1" applyFont="1"/>
    <xf numFmtId="0" fontId="5" fillId="0" borderId="0" xfId="0" applyFont="1" applyAlignment="1">
      <alignment horizontal="left" wrapText="1"/>
    </xf>
    <xf numFmtId="0" fontId="14" fillId="0" borderId="7" xfId="0" applyFont="1" applyBorder="1"/>
    <xf numFmtId="14" fontId="5" fillId="0" borderId="8" xfId="0" applyNumberFormat="1" applyFont="1" applyBorder="1" applyAlignment="1">
      <alignment horizontal="center"/>
    </xf>
    <xf numFmtId="164" fontId="5" fillId="0" borderId="8" xfId="0" applyNumberFormat="1" applyFont="1" applyBorder="1" applyAlignment="1">
      <alignment horizontal="center"/>
    </xf>
    <xf numFmtId="0" fontId="12" fillId="3" borderId="4" xfId="0" applyFont="1" applyFill="1" applyBorder="1"/>
    <xf numFmtId="0" fontId="12" fillId="3" borderId="1" xfId="0" applyFont="1" applyFill="1" applyBorder="1"/>
    <xf numFmtId="0" fontId="12" fillId="3" borderId="1" xfId="0" applyFont="1" applyFill="1" applyBorder="1" applyAlignment="1">
      <alignment horizontal="center"/>
    </xf>
    <xf numFmtId="0" fontId="12" fillId="3" borderId="5" xfId="0" applyFont="1" applyFill="1" applyBorder="1"/>
    <xf numFmtId="0" fontId="13" fillId="3" borderId="6" xfId="0" applyFont="1" applyFill="1" applyBorder="1"/>
    <xf numFmtId="0" fontId="14" fillId="0" borderId="0" xfId="0" applyFont="1" applyAlignment="1">
      <alignment wrapText="1"/>
    </xf>
    <xf numFmtId="0" fontId="14" fillId="0" borderId="0" xfId="0" applyFont="1" applyAlignment="1">
      <alignment horizontal="right"/>
    </xf>
    <xf numFmtId="0" fontId="14" fillId="0" borderId="0" xfId="0" applyFont="1" applyAlignment="1">
      <alignment horizontal="left"/>
    </xf>
    <xf numFmtId="14" fontId="5" fillId="0" borderId="8" xfId="0" applyNumberFormat="1" applyFont="1" applyBorder="1" applyAlignment="1">
      <alignment vertical="top"/>
    </xf>
    <xf numFmtId="0" fontId="5" fillId="0" borderId="7" xfId="0" applyFont="1" applyBorder="1" applyAlignment="1">
      <alignment horizontal="left"/>
    </xf>
    <xf numFmtId="0" fontId="5" fillId="0" borderId="8" xfId="0" applyFont="1" applyBorder="1" applyAlignment="1">
      <alignment horizontal="left"/>
    </xf>
    <xf numFmtId="0" fontId="5" fillId="6" borderId="1" xfId="0" applyFont="1" applyFill="1" applyBorder="1"/>
    <xf numFmtId="0" fontId="5" fillId="6" borderId="1" xfId="0" applyFont="1" applyFill="1" applyBorder="1" applyAlignment="1">
      <alignment horizontal="right"/>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14" fontId="5" fillId="6" borderId="1" xfId="0" applyNumberFormat="1" applyFont="1" applyFill="1" applyBorder="1" applyAlignment="1">
      <alignment vertical="center"/>
    </xf>
    <xf numFmtId="0" fontId="14" fillId="0" borderId="16" xfId="0" applyFont="1" applyBorder="1" applyAlignment="1">
      <alignment horizontal="left"/>
    </xf>
    <xf numFmtId="0" fontId="5" fillId="0" borderId="16" xfId="0" applyFont="1" applyBorder="1"/>
    <xf numFmtId="0" fontId="14" fillId="0" borderId="16" xfId="0" applyFont="1" applyBorder="1" applyAlignment="1">
      <alignment horizontal="right"/>
    </xf>
    <xf numFmtId="0" fontId="5" fillId="0" borderId="16" xfId="0" applyFont="1" applyBorder="1" applyAlignment="1">
      <alignment horizontal="center"/>
    </xf>
    <xf numFmtId="0" fontId="14" fillId="0" borderId="16" xfId="0" applyFont="1" applyBorder="1" applyAlignment="1">
      <alignment horizontal="center"/>
    </xf>
    <xf numFmtId="0" fontId="5" fillId="0" borderId="16" xfId="0" applyFont="1" applyBorder="1" applyAlignment="1">
      <alignment horizontal="left"/>
    </xf>
    <xf numFmtId="164" fontId="14" fillId="0" borderId="16" xfId="0" applyNumberFormat="1" applyFont="1" applyBorder="1" applyAlignment="1">
      <alignment horizontal="right"/>
    </xf>
    <xf numFmtId="164" fontId="5" fillId="0" borderId="16" xfId="0" applyNumberFormat="1" applyFont="1" applyBorder="1" applyAlignment="1">
      <alignment horizontal="center"/>
    </xf>
    <xf numFmtId="167" fontId="5" fillId="0" borderId="16" xfId="0" applyNumberFormat="1" applyFont="1" applyBorder="1" applyAlignment="1">
      <alignment horizontal="left"/>
    </xf>
    <xf numFmtId="0" fontId="5" fillId="0" borderId="8" xfId="0" applyFont="1" applyBorder="1" applyAlignment="1">
      <alignment horizontal="center"/>
    </xf>
    <xf numFmtId="166" fontId="5" fillId="0" borderId="8" xfId="0" applyNumberFormat="1" applyFont="1" applyBorder="1" applyAlignment="1">
      <alignment horizontal="center"/>
    </xf>
    <xf numFmtId="0" fontId="14" fillId="6" borderId="1" xfId="0" applyFont="1" applyFill="1" applyBorder="1" applyAlignment="1">
      <alignment vertical="center"/>
    </xf>
    <xf numFmtId="0" fontId="14" fillId="0" borderId="17" xfId="0" applyFont="1" applyBorder="1"/>
    <xf numFmtId="0" fontId="14" fillId="0" borderId="17" xfId="0" applyFont="1" applyBorder="1" applyAlignment="1">
      <alignment horizontal="right"/>
    </xf>
    <xf numFmtId="0" fontId="14" fillId="0" borderId="18" xfId="0" applyFont="1" applyBorder="1"/>
    <xf numFmtId="0" fontId="14" fillId="0" borderId="19" xfId="0" applyFont="1" applyBorder="1"/>
    <xf numFmtId="0" fontId="5" fillId="0" borderId="20" xfId="0" applyFont="1" applyBorder="1"/>
    <xf numFmtId="170" fontId="14" fillId="0" borderId="8" xfId="0" applyNumberFormat="1" applyFont="1" applyBorder="1"/>
    <xf numFmtId="170" fontId="14" fillId="0" borderId="8" xfId="0" applyNumberFormat="1" applyFont="1" applyBorder="1" applyAlignment="1">
      <alignment horizontal="left"/>
    </xf>
    <xf numFmtId="170" fontId="5" fillId="0" borderId="21" xfId="0" applyNumberFormat="1" applyFont="1" applyBorder="1"/>
    <xf numFmtId="170" fontId="14" fillId="0" borderId="8" xfId="0" applyNumberFormat="1" applyFont="1" applyBorder="1" applyAlignment="1">
      <alignment horizontal="center"/>
    </xf>
    <xf numFmtId="170" fontId="14" fillId="0" borderId="16" xfId="0" applyNumberFormat="1" applyFont="1" applyBorder="1"/>
    <xf numFmtId="170" fontId="14" fillId="0" borderId="16" xfId="0" applyNumberFormat="1" applyFont="1" applyBorder="1" applyAlignment="1">
      <alignment horizontal="left"/>
    </xf>
    <xf numFmtId="170" fontId="14" fillId="0" borderId="16" xfId="0" applyNumberFormat="1" applyFont="1" applyBorder="1" applyAlignment="1">
      <alignment horizontal="center"/>
    </xf>
    <xf numFmtId="0" fontId="5" fillId="0" borderId="22" xfId="0" applyFont="1" applyBorder="1"/>
    <xf numFmtId="0" fontId="14" fillId="0" borderId="8" xfId="0" applyFont="1" applyBorder="1"/>
    <xf numFmtId="0" fontId="5" fillId="0" borderId="23" xfId="0" applyFont="1" applyBorder="1"/>
    <xf numFmtId="0" fontId="5" fillId="0" borderId="21" xfId="0" applyFont="1" applyBorder="1"/>
    <xf numFmtId="0" fontId="14" fillId="0" borderId="8" xfId="0" applyFont="1" applyBorder="1" applyAlignment="1">
      <alignment horizontal="center"/>
    </xf>
    <xf numFmtId="0" fontId="14" fillId="7" borderId="24" xfId="0" applyFont="1" applyFill="1" applyBorder="1" applyAlignment="1">
      <alignment horizontal="right"/>
    </xf>
    <xf numFmtId="1" fontId="14" fillId="7" borderId="25" xfId="0" applyNumberFormat="1" applyFont="1" applyFill="1" applyBorder="1"/>
    <xf numFmtId="1" fontId="14" fillId="7" borderId="25" xfId="0" applyNumberFormat="1" applyFont="1" applyFill="1" applyBorder="1" applyAlignment="1">
      <alignment horizontal="left"/>
    </xf>
    <xf numFmtId="5" fontId="14" fillId="7" borderId="26" xfId="0" applyNumberFormat="1" applyFont="1" applyFill="1" applyBorder="1" applyAlignment="1">
      <alignment horizontal="left"/>
    </xf>
    <xf numFmtId="7" fontId="5" fillId="7" borderId="1" xfId="0" applyNumberFormat="1" applyFont="1" applyFill="1" applyBorder="1"/>
    <xf numFmtId="172" fontId="14" fillId="7" borderId="26" xfId="0" applyNumberFormat="1" applyFont="1" applyFill="1" applyBorder="1" applyAlignment="1">
      <alignment horizontal="left"/>
    </xf>
    <xf numFmtId="9" fontId="5" fillId="0" borderId="0" xfId="0" applyNumberFormat="1" applyFont="1"/>
    <xf numFmtId="0" fontId="14" fillId="6" borderId="28" xfId="0" applyFont="1" applyFill="1" applyBorder="1"/>
    <xf numFmtId="0" fontId="14" fillId="6" borderId="28" xfId="0" applyFont="1" applyFill="1" applyBorder="1" applyAlignment="1">
      <alignment horizontal="center"/>
    </xf>
    <xf numFmtId="0" fontId="5" fillId="7" borderId="1" xfId="0" applyFont="1" applyFill="1" applyBorder="1" applyAlignment="1">
      <alignment vertical="top"/>
    </xf>
    <xf numFmtId="0" fontId="5" fillId="7" borderId="1" xfId="0" applyFont="1" applyFill="1" applyBorder="1" applyAlignment="1">
      <alignment horizontal="center" vertical="top" wrapText="1"/>
    </xf>
    <xf numFmtId="0" fontId="5" fillId="7" borderId="4" xfId="0" applyFont="1" applyFill="1" applyBorder="1" applyAlignment="1">
      <alignment horizontal="center" vertical="center"/>
    </xf>
    <xf numFmtId="0" fontId="5" fillId="7" borderId="1" xfId="0" applyFont="1" applyFill="1" applyBorder="1" applyAlignment="1">
      <alignment vertical="center"/>
    </xf>
    <xf numFmtId="0" fontId="5" fillId="7" borderId="1" xfId="0" applyFont="1" applyFill="1" applyBorder="1" applyAlignment="1">
      <alignment horizontal="center" vertical="top"/>
    </xf>
    <xf numFmtId="0" fontId="5" fillId="7" borderId="1" xfId="0" applyFont="1" applyFill="1" applyBorder="1" applyAlignment="1">
      <alignment horizontal="center" vertical="center" wrapText="1"/>
    </xf>
    <xf numFmtId="0" fontId="14" fillId="7" borderId="26" xfId="0" applyFont="1" applyFill="1" applyBorder="1" applyAlignment="1">
      <alignment vertical="center"/>
    </xf>
    <xf numFmtId="0" fontId="14" fillId="7" borderId="28" xfId="0" applyFont="1" applyFill="1" applyBorder="1"/>
    <xf numFmtId="0" fontId="5" fillId="7" borderId="26" xfId="0" applyFont="1" applyFill="1" applyBorder="1"/>
    <xf numFmtId="0" fontId="5" fillId="7" borderId="26" xfId="0" applyFont="1" applyFill="1" applyBorder="1" applyAlignment="1">
      <alignment horizontal="center"/>
    </xf>
    <xf numFmtId="0" fontId="5" fillId="0" borderId="17" xfId="0" applyFont="1" applyBorder="1"/>
    <xf numFmtId="0" fontId="5" fillId="7" borderId="24" xfId="0" applyFont="1" applyFill="1" applyBorder="1"/>
    <xf numFmtId="0" fontId="5" fillId="7" borderId="1" xfId="0" applyFont="1" applyFill="1" applyBorder="1" applyAlignment="1">
      <alignment horizontal="left"/>
    </xf>
    <xf numFmtId="0" fontId="5" fillId="7" borderId="24" xfId="0" applyFont="1" applyFill="1" applyBorder="1" applyAlignment="1">
      <alignment horizontal="left"/>
    </xf>
    <xf numFmtId="0" fontId="5" fillId="7" borderId="1" xfId="0" applyFont="1" applyFill="1" applyBorder="1"/>
    <xf numFmtId="0" fontId="5" fillId="7" borderId="1" xfId="0" applyFont="1" applyFill="1" applyBorder="1" applyAlignment="1">
      <alignment horizontal="center"/>
    </xf>
    <xf numFmtId="0" fontId="5" fillId="7" borderId="24" xfId="0" applyFont="1" applyFill="1" applyBorder="1" applyAlignment="1">
      <alignment horizontal="left" vertical="top"/>
    </xf>
    <xf numFmtId="0" fontId="5" fillId="7" borderId="26" xfId="0" applyFont="1" applyFill="1" applyBorder="1" applyAlignment="1">
      <alignment horizontal="center" vertical="top"/>
    </xf>
    <xf numFmtId="0" fontId="9" fillId="5" borderId="28" xfId="0" applyFont="1" applyFill="1" applyBorder="1"/>
    <xf numFmtId="0" fontId="9" fillId="5" borderId="28" xfId="0" applyFont="1" applyFill="1" applyBorder="1" applyAlignment="1">
      <alignment horizontal="right"/>
    </xf>
    <xf numFmtId="0" fontId="7" fillId="0" borderId="0" xfId="0" applyFont="1"/>
    <xf numFmtId="0" fontId="7" fillId="0" borderId="8" xfId="0" applyFont="1" applyBorder="1"/>
    <xf numFmtId="1" fontId="7" fillId="0" borderId="16" xfId="0" applyNumberFormat="1" applyFont="1" applyBorder="1"/>
    <xf numFmtId="0" fontId="7" fillId="0" borderId="0" xfId="0" applyFont="1" applyAlignment="1">
      <alignment horizontal="right"/>
    </xf>
    <xf numFmtId="5" fontId="7" fillId="0" borderId="2" xfId="0" applyNumberFormat="1" applyFont="1" applyBorder="1" applyAlignment="1">
      <alignment horizontal="center"/>
    </xf>
    <xf numFmtId="0" fontId="7" fillId="0" borderId="8" xfId="0" applyFont="1" applyBorder="1" applyAlignment="1">
      <alignment horizontal="center"/>
    </xf>
    <xf numFmtId="173" fontId="7" fillId="0" borderId="8" xfId="0" applyNumberFormat="1" applyFont="1" applyBorder="1"/>
    <xf numFmtId="0" fontId="7" fillId="0" borderId="16" xfId="0" applyFont="1" applyBorder="1"/>
    <xf numFmtId="172" fontId="7" fillId="0" borderId="0" xfId="0" applyNumberFormat="1" applyFont="1"/>
    <xf numFmtId="0" fontId="7" fillId="0" borderId="0" xfId="0" applyFont="1" applyAlignment="1">
      <alignment wrapText="1"/>
    </xf>
    <xf numFmtId="0" fontId="7" fillId="0" borderId="9" xfId="0" applyFont="1" applyBorder="1" applyAlignment="1">
      <alignment horizontal="center"/>
    </xf>
    <xf numFmtId="0" fontId="7" fillId="0" borderId="9" xfId="0" applyFont="1" applyBorder="1" applyAlignment="1">
      <alignment horizontal="right" vertical="center"/>
    </xf>
    <xf numFmtId="0" fontId="7" fillId="0" borderId="9" xfId="0" applyFont="1" applyBorder="1" applyAlignment="1">
      <alignment horizontal="center" vertical="center"/>
    </xf>
    <xf numFmtId="0" fontId="7" fillId="0" borderId="0" xfId="0" applyFont="1" applyAlignment="1">
      <alignment horizontal="right" vertical="center"/>
    </xf>
    <xf numFmtId="0" fontId="7" fillId="0" borderId="0" xfId="0" applyFont="1" applyAlignment="1">
      <alignment horizontal="center" vertical="center" wrapText="1"/>
    </xf>
    <xf numFmtId="0" fontId="4" fillId="0" borderId="0" xfId="0" applyFont="1" applyAlignment="1">
      <alignment horizontal="center"/>
    </xf>
    <xf numFmtId="0" fontId="18" fillId="0" borderId="0" xfId="0" applyFont="1"/>
    <xf numFmtId="0" fontId="18" fillId="0" borderId="0" xfId="0" applyFont="1" applyAlignment="1">
      <alignment horizontal="center"/>
    </xf>
    <xf numFmtId="164" fontId="19" fillId="0" borderId="0" xfId="0" applyNumberFormat="1" applyFont="1"/>
    <xf numFmtId="0" fontId="14" fillId="0" borderId="0" xfId="0" applyFont="1" applyAlignment="1">
      <alignment horizontal="right" vertical="center"/>
    </xf>
    <xf numFmtId="1" fontId="20" fillId="0" borderId="0" xfId="0" applyNumberFormat="1" applyFont="1" applyAlignment="1">
      <alignment horizontal="left" vertical="center" wrapText="1"/>
    </xf>
    <xf numFmtId="0" fontId="21" fillId="0" borderId="0" xfId="0" applyFont="1" applyAlignment="1">
      <alignment wrapText="1"/>
    </xf>
    <xf numFmtId="0" fontId="4" fillId="0" borderId="0" xfId="0" applyFont="1"/>
    <xf numFmtId="0" fontId="14" fillId="0" borderId="37" xfId="0" applyFont="1" applyBorder="1" applyAlignment="1">
      <alignment horizontal="right" vertical="center"/>
    </xf>
    <xf numFmtId="0" fontId="14" fillId="0" borderId="9" xfId="0" applyFont="1" applyBorder="1" applyAlignment="1">
      <alignment horizontal="center" vertical="center" wrapText="1"/>
    </xf>
    <xf numFmtId="0" fontId="14" fillId="0" borderId="0" xfId="0" applyFont="1" applyAlignment="1">
      <alignment vertical="center"/>
    </xf>
    <xf numFmtId="0" fontId="14" fillId="0" borderId="0" xfId="0" applyFont="1" applyAlignment="1">
      <alignment vertical="center" wrapText="1"/>
    </xf>
    <xf numFmtId="0" fontId="5" fillId="0" borderId="37" xfId="0" applyFont="1" applyBorder="1" applyAlignment="1">
      <alignment horizontal="right" vertical="center"/>
    </xf>
    <xf numFmtId="172" fontId="5" fillId="0" borderId="9" xfId="0" applyNumberFormat="1" applyFont="1" applyBorder="1" applyAlignment="1">
      <alignment horizontal="center" vertical="center" wrapText="1"/>
    </xf>
    <xf numFmtId="172" fontId="5" fillId="0" borderId="0" xfId="0" applyNumberFormat="1" applyFont="1" applyAlignment="1">
      <alignment vertical="center" wrapText="1"/>
    </xf>
    <xf numFmtId="0" fontId="5" fillId="0" borderId="0" xfId="0" applyFont="1" applyAlignment="1">
      <alignment horizontal="right" vertical="center"/>
    </xf>
    <xf numFmtId="172" fontId="5" fillId="0" borderId="0" xfId="0" applyNumberFormat="1" applyFont="1" applyAlignment="1">
      <alignment horizontal="center" vertical="center" wrapText="1"/>
    </xf>
    <xf numFmtId="0" fontId="9" fillId="8" borderId="1" xfId="0" applyFont="1" applyFill="1" applyBorder="1" applyAlignment="1">
      <alignment vertical="center"/>
    </xf>
    <xf numFmtId="0" fontId="9" fillId="8" borderId="1" xfId="0" applyFont="1" applyFill="1" applyBorder="1" applyAlignment="1">
      <alignment horizontal="center" vertical="center"/>
    </xf>
    <xf numFmtId="0" fontId="7" fillId="0" borderId="0" xfId="0" quotePrefix="1" applyFont="1"/>
    <xf numFmtId="0" fontId="7" fillId="0" borderId="0" xfId="0" applyFont="1" applyAlignment="1">
      <alignment horizontal="left" vertical="center"/>
    </xf>
    <xf numFmtId="0" fontId="7" fillId="0" borderId="0" xfId="0" applyFont="1" applyAlignment="1">
      <alignment vertical="top"/>
    </xf>
    <xf numFmtId="0" fontId="6" fillId="0" borderId="0" xfId="0" applyFont="1"/>
    <xf numFmtId="0" fontId="6" fillId="0" borderId="0" xfId="0" applyFont="1" applyAlignment="1">
      <alignment horizontal="right"/>
    </xf>
    <xf numFmtId="0" fontId="21" fillId="0" borderId="0" xfId="0" applyFont="1"/>
    <xf numFmtId="0" fontId="21" fillId="0" borderId="0" xfId="0" applyFont="1" applyAlignment="1">
      <alignment horizontal="left"/>
    </xf>
    <xf numFmtId="0" fontId="15" fillId="0" borderId="0" xfId="0" applyFont="1"/>
    <xf numFmtId="0" fontId="25" fillId="0" borderId="0" xfId="0" applyFont="1" applyAlignment="1">
      <alignment vertical="top"/>
    </xf>
    <xf numFmtId="0" fontId="26" fillId="0" borderId="8" xfId="0" applyFont="1" applyBorder="1" applyAlignment="1">
      <alignment vertical="top"/>
    </xf>
    <xf numFmtId="5" fontId="3" fillId="7" borderId="1" xfId="0" applyNumberFormat="1" applyFont="1" applyFill="1" applyBorder="1" applyAlignment="1">
      <alignment horizontal="center"/>
    </xf>
    <xf numFmtId="0" fontId="3" fillId="7" borderId="1" xfId="0" applyFont="1" applyFill="1" applyBorder="1"/>
    <xf numFmtId="5" fontId="3" fillId="7" borderId="1" xfId="0" applyNumberFormat="1" applyFont="1" applyFill="1" applyBorder="1"/>
    <xf numFmtId="0" fontId="3" fillId="7" borderId="1" xfId="0" applyFont="1" applyFill="1" applyBorder="1" applyAlignment="1">
      <alignment horizontal="center"/>
    </xf>
    <xf numFmtId="0" fontId="5" fillId="0" borderId="12" xfId="0" applyFont="1" applyBorder="1"/>
    <xf numFmtId="0" fontId="5" fillId="0" borderId="4" xfId="0" applyFont="1" applyBorder="1"/>
    <xf numFmtId="0" fontId="7" fillId="0" borderId="1" xfId="0" applyFont="1" applyBorder="1" applyAlignment="1">
      <alignment horizontal="right" wrapText="1"/>
    </xf>
    <xf numFmtId="170" fontId="14" fillId="0" borderId="24" xfId="0" applyNumberFormat="1" applyFont="1" applyBorder="1"/>
    <xf numFmtId="170" fontId="14" fillId="0" borderId="1" xfId="0" applyNumberFormat="1" applyFont="1" applyBorder="1"/>
    <xf numFmtId="1" fontId="7" fillId="0" borderId="24" xfId="0" applyNumberFormat="1" applyFont="1" applyBorder="1"/>
    <xf numFmtId="5" fontId="14" fillId="7" borderId="26" xfId="0" applyNumberFormat="1" applyFont="1" applyFill="1" applyBorder="1" applyAlignment="1">
      <alignment horizontal="right"/>
    </xf>
    <xf numFmtId="172" fontId="14" fillId="7" borderId="26" xfId="0" applyNumberFormat="1" applyFont="1" applyFill="1" applyBorder="1" applyAlignment="1">
      <alignment horizontal="center"/>
    </xf>
    <xf numFmtId="0" fontId="7" fillId="0" borderId="40" xfId="0" applyFont="1" applyBorder="1" applyAlignment="1">
      <alignment horizontal="center"/>
    </xf>
    <xf numFmtId="0" fontId="0" fillId="0" borderId="40" xfId="0" applyBorder="1" applyAlignment="1">
      <alignment horizontal="center"/>
    </xf>
    <xf numFmtId="173" fontId="7" fillId="0" borderId="8" xfId="0" applyNumberFormat="1" applyFont="1" applyBorder="1" applyAlignment="1">
      <alignment horizontal="left"/>
    </xf>
    <xf numFmtId="0" fontId="15" fillId="0" borderId="1" xfId="0" applyFont="1" applyBorder="1"/>
    <xf numFmtId="0" fontId="1" fillId="0" borderId="4" xfId="0" applyFont="1" applyBorder="1" applyAlignment="1">
      <alignment horizontal="left"/>
    </xf>
    <xf numFmtId="0" fontId="2" fillId="0" borderId="28" xfId="0" applyFont="1" applyBorder="1" applyAlignment="1">
      <alignment wrapText="1"/>
    </xf>
    <xf numFmtId="0" fontId="2" fillId="0" borderId="28" xfId="0" applyFont="1" applyBorder="1" applyAlignment="1">
      <alignment vertical="top" wrapText="1"/>
    </xf>
    <xf numFmtId="0" fontId="2" fillId="0" borderId="29" xfId="0" applyFont="1" applyBorder="1" applyAlignment="1">
      <alignment vertical="top" wrapText="1"/>
    </xf>
    <xf numFmtId="0" fontId="3" fillId="0" borderId="5" xfId="0" applyFont="1" applyBorder="1" applyAlignment="1">
      <alignment horizontal="center"/>
    </xf>
    <xf numFmtId="0" fontId="3" fillId="0" borderId="27" xfId="0" applyFont="1" applyBorder="1" applyAlignment="1">
      <alignment horizontal="center"/>
    </xf>
    <xf numFmtId="0" fontId="3" fillId="0" borderId="28" xfId="0" applyFont="1" applyBorder="1" applyAlignment="1">
      <alignment horizontal="center"/>
    </xf>
    <xf numFmtId="0" fontId="3" fillId="0" borderId="29" xfId="0" applyFont="1" applyBorder="1" applyAlignment="1">
      <alignment horizontal="center"/>
    </xf>
    <xf numFmtId="0" fontId="4" fillId="0" borderId="5" xfId="0" applyFont="1" applyBorder="1" applyAlignment="1">
      <alignment vertical="center" wrapText="1"/>
    </xf>
    <xf numFmtId="0" fontId="3" fillId="0" borderId="4" xfId="0" applyFont="1" applyBorder="1" applyAlignment="1">
      <alignment horizontal="center"/>
    </xf>
    <xf numFmtId="0" fontId="5" fillId="0" borderId="5" xfId="0" applyFont="1" applyBorder="1" applyAlignment="1">
      <alignment vertical="center" wrapText="1"/>
    </xf>
    <xf numFmtId="0" fontId="6" fillId="0" borderId="4" xfId="0" applyFont="1" applyBorder="1" applyAlignment="1">
      <alignment horizontal="right" wrapText="1"/>
    </xf>
    <xf numFmtId="0" fontId="6" fillId="0" borderId="5" xfId="0" applyFont="1" applyBorder="1" applyAlignment="1">
      <alignment horizontal="center"/>
    </xf>
    <xf numFmtId="0" fontId="5" fillId="0" borderId="5" xfId="0" applyFont="1" applyBorder="1" applyAlignment="1">
      <alignment vertical="center"/>
    </xf>
    <xf numFmtId="0" fontId="7" fillId="0" borderId="4" xfId="0" applyFont="1" applyBorder="1" applyAlignment="1">
      <alignment horizontal="right" wrapText="1"/>
    </xf>
    <xf numFmtId="0" fontId="7" fillId="0" borderId="5" xfId="0" applyFont="1" applyBorder="1" applyAlignment="1">
      <alignment horizontal="center"/>
    </xf>
    <xf numFmtId="0" fontId="3" fillId="0" borderId="31" xfId="0" applyFont="1" applyBorder="1" applyAlignment="1">
      <alignment horizontal="center"/>
    </xf>
    <xf numFmtId="0" fontId="5" fillId="0" borderId="26" xfId="0" applyFont="1" applyBorder="1" applyAlignment="1">
      <alignment vertical="center"/>
    </xf>
    <xf numFmtId="0" fontId="5" fillId="0" borderId="30" xfId="0" applyFont="1" applyBorder="1" applyAlignment="1">
      <alignment vertical="center"/>
    </xf>
    <xf numFmtId="0" fontId="8" fillId="0" borderId="4" xfId="0" applyFont="1" applyBorder="1" applyAlignment="1">
      <alignment horizontal="right" wrapText="1"/>
    </xf>
    <xf numFmtId="0" fontId="7" fillId="0" borderId="4" xfId="0" applyFont="1" applyBorder="1" applyAlignment="1">
      <alignment horizontal="center"/>
    </xf>
    <xf numFmtId="0" fontId="8" fillId="0" borderId="0" xfId="0" applyFont="1" applyAlignment="1">
      <alignment wrapText="1"/>
    </xf>
    <xf numFmtId="0" fontId="8" fillId="0" borderId="5" xfId="0" applyFont="1" applyBorder="1" applyAlignment="1">
      <alignment horizontal="right" wrapText="1"/>
    </xf>
    <xf numFmtId="0" fontId="7" fillId="0" borderId="6" xfId="0" applyFont="1" applyBorder="1" applyAlignment="1">
      <alignment horizontal="center"/>
    </xf>
    <xf numFmtId="0" fontId="7" fillId="0" borderId="31" xfId="0" applyFont="1" applyBorder="1" applyAlignment="1">
      <alignment horizontal="right" wrapText="1"/>
    </xf>
    <xf numFmtId="0" fontId="7" fillId="0" borderId="26" xfId="0" applyFont="1" applyBorder="1" applyAlignment="1">
      <alignment horizontal="center"/>
    </xf>
    <xf numFmtId="0" fontId="7" fillId="0" borderId="30" xfId="0" applyFont="1" applyBorder="1" applyAlignment="1">
      <alignment horizontal="center"/>
    </xf>
    <xf numFmtId="0" fontId="9" fillId="0" borderId="27" xfId="0" applyFont="1" applyBorder="1" applyAlignment="1">
      <alignment horizontal="right" wrapText="1"/>
    </xf>
    <xf numFmtId="0" fontId="7" fillId="0" borderId="28" xfId="0" applyFont="1" applyBorder="1" applyAlignment="1">
      <alignment horizontal="center"/>
    </xf>
    <xf numFmtId="0" fontId="7" fillId="0" borderId="29" xfId="0" applyFont="1" applyBorder="1" applyAlignment="1">
      <alignment horizontal="center"/>
    </xf>
    <xf numFmtId="0" fontId="7" fillId="0" borderId="30" xfId="0" applyFont="1" applyBorder="1"/>
    <xf numFmtId="0" fontId="7" fillId="0" borderId="31" xfId="0" applyFont="1" applyBorder="1" applyAlignment="1">
      <alignment horizontal="center"/>
    </xf>
    <xf numFmtId="165" fontId="7" fillId="0" borderId="26" xfId="0" applyNumberFormat="1" applyFont="1" applyBorder="1" applyAlignment="1">
      <alignment horizontal="center"/>
    </xf>
    <xf numFmtId="0" fontId="5" fillId="0" borderId="27" xfId="0" applyFont="1" applyBorder="1"/>
    <xf numFmtId="0" fontId="5" fillId="0" borderId="28" xfId="0" applyFont="1" applyBorder="1"/>
    <xf numFmtId="0" fontId="5" fillId="0" borderId="29" xfId="0" applyFont="1" applyBorder="1"/>
    <xf numFmtId="0" fontId="5" fillId="0" borderId="27" xfId="0" applyFont="1" applyBorder="1" applyAlignment="1">
      <alignment vertical="center"/>
    </xf>
    <xf numFmtId="0" fontId="5" fillId="0" borderId="5" xfId="0" applyFont="1" applyBorder="1"/>
    <xf numFmtId="0" fontId="13" fillId="3" borderId="7" xfId="0" applyFont="1" applyFill="1" applyBorder="1" applyAlignment="1">
      <alignment vertical="top"/>
    </xf>
    <xf numFmtId="0" fontId="13" fillId="3" borderId="8" xfId="0" applyFont="1" applyFill="1" applyBorder="1" applyAlignment="1">
      <alignment horizontal="right" vertical="top"/>
    </xf>
    <xf numFmtId="0" fontId="13" fillId="3" borderId="8" xfId="0" applyFont="1" applyFill="1" applyBorder="1" applyAlignment="1">
      <alignment vertical="top"/>
    </xf>
    <xf numFmtId="0" fontId="5" fillId="0" borderId="4" xfId="0" applyFont="1" applyBorder="1" applyAlignment="1">
      <alignment horizontal="center" vertical="top"/>
    </xf>
    <xf numFmtId="0" fontId="5" fillId="0" borderId="5" xfId="0" applyFont="1" applyBorder="1" applyAlignment="1">
      <alignment horizontal="center" vertical="top"/>
    </xf>
    <xf numFmtId="0" fontId="5" fillId="0" borderId="6" xfId="0" applyFont="1" applyBorder="1" applyAlignment="1">
      <alignment horizontal="right" vertical="top"/>
    </xf>
    <xf numFmtId="0" fontId="5" fillId="0" borderId="31" xfId="0" applyFont="1" applyBorder="1" applyAlignment="1">
      <alignment vertical="center"/>
    </xf>
    <xf numFmtId="0" fontId="5" fillId="0" borderId="24" xfId="0" applyFont="1" applyBorder="1"/>
    <xf numFmtId="170" fontId="5" fillId="0" borderId="6" xfId="0" applyNumberFormat="1" applyFont="1" applyBorder="1" applyAlignment="1">
      <alignment horizontal="center"/>
    </xf>
    <xf numFmtId="0" fontId="5" fillId="0" borderId="32" xfId="0" applyFont="1" applyBorder="1" applyAlignment="1">
      <alignment horizontal="left" vertical="top"/>
    </xf>
    <xf numFmtId="170" fontId="5" fillId="0" borderId="24" xfId="0" applyNumberFormat="1" applyFont="1" applyBorder="1" applyAlignment="1">
      <alignment horizontal="center" vertical="top"/>
    </xf>
    <xf numFmtId="170" fontId="5" fillId="0" borderId="24" xfId="0" applyNumberFormat="1" applyFont="1" applyBorder="1" applyAlignment="1">
      <alignment horizontal="right" vertical="top"/>
    </xf>
    <xf numFmtId="170" fontId="5" fillId="0" borderId="33" xfId="0" applyNumberFormat="1" applyFont="1" applyBorder="1" applyAlignment="1">
      <alignment horizontal="center" vertical="top"/>
    </xf>
    <xf numFmtId="170" fontId="5" fillId="0" borderId="5" xfId="0" applyNumberFormat="1" applyFont="1" applyBorder="1" applyAlignment="1">
      <alignment horizontal="center"/>
    </xf>
    <xf numFmtId="0" fontId="5" fillId="0" borderId="4" xfId="0" applyFont="1" applyBorder="1" applyAlignment="1">
      <alignment horizontal="right"/>
    </xf>
    <xf numFmtId="0" fontId="5" fillId="0" borderId="32" xfId="0" applyFont="1" applyBorder="1" applyAlignment="1">
      <alignment vertical="top"/>
    </xf>
    <xf numFmtId="170" fontId="5" fillId="0" borderId="24" xfId="0" applyNumberFormat="1" applyFont="1" applyBorder="1" applyAlignment="1">
      <alignment horizontal="center"/>
    </xf>
    <xf numFmtId="170" fontId="5" fillId="0" borderId="24" xfId="0" applyNumberFormat="1" applyFont="1" applyBorder="1"/>
    <xf numFmtId="170" fontId="5" fillId="0" borderId="33" xfId="0" applyNumberFormat="1" applyFont="1" applyBorder="1" applyAlignment="1">
      <alignment horizontal="center"/>
    </xf>
    <xf numFmtId="0" fontId="5" fillId="0" borderId="31" xfId="0" applyFont="1" applyBorder="1"/>
    <xf numFmtId="170" fontId="5" fillId="0" borderId="30" xfId="0" applyNumberFormat="1" applyFont="1" applyBorder="1" applyAlignment="1">
      <alignment horizontal="center"/>
    </xf>
    <xf numFmtId="0" fontId="5" fillId="0" borderId="32" xfId="0" applyFont="1" applyBorder="1" applyAlignment="1">
      <alignment horizontal="right"/>
    </xf>
    <xf numFmtId="0" fontId="5" fillId="0" borderId="26" xfId="0" applyFont="1" applyBorder="1"/>
    <xf numFmtId="0" fontId="5" fillId="0" borderId="5" xfId="0" applyFont="1" applyBorder="1" applyAlignment="1">
      <alignment horizontal="center"/>
    </xf>
    <xf numFmtId="14" fontId="5" fillId="0" borderId="6" xfId="0" applyNumberFormat="1" applyFont="1" applyBorder="1"/>
    <xf numFmtId="0" fontId="5" fillId="0" borderId="32" xfId="0" applyFont="1" applyBorder="1"/>
    <xf numFmtId="0" fontId="5" fillId="0" borderId="33" xfId="0" applyFont="1" applyBorder="1"/>
    <xf numFmtId="164" fontId="5" fillId="0" borderId="6" xfId="0" applyNumberFormat="1" applyFont="1" applyBorder="1"/>
    <xf numFmtId="7" fontId="5" fillId="0" borderId="30" xfId="0" applyNumberFormat="1" applyFont="1" applyBorder="1" applyAlignment="1">
      <alignment horizontal="center"/>
    </xf>
    <xf numFmtId="0" fontId="14" fillId="0" borderId="31" xfId="0" applyFont="1" applyBorder="1"/>
    <xf numFmtId="0" fontId="14" fillId="0" borderId="26" xfId="0" applyFont="1" applyBorder="1"/>
    <xf numFmtId="0" fontId="14" fillId="0" borderId="30" xfId="0" applyFont="1" applyBorder="1"/>
    <xf numFmtId="0" fontId="14" fillId="0" borderId="28" xfId="0" applyFont="1" applyBorder="1"/>
    <xf numFmtId="0" fontId="13" fillId="0" borderId="5" xfId="0" applyFont="1" applyBorder="1" applyAlignment="1">
      <alignment horizontal="center" vertical="top" wrapText="1"/>
    </xf>
    <xf numFmtId="0" fontId="5" fillId="0" borderId="4" xfId="0" applyFont="1" applyBorder="1" applyAlignment="1">
      <alignment horizontal="left"/>
    </xf>
    <xf numFmtId="0" fontId="5" fillId="0" borderId="4" xfId="0" applyFont="1" applyBorder="1" applyAlignment="1">
      <alignment horizontal="left" vertical="center"/>
    </xf>
    <xf numFmtId="0" fontId="5" fillId="0" borderId="4" xfId="0" applyFont="1" applyBorder="1" applyAlignment="1">
      <alignment horizontal="left" wrapText="1"/>
    </xf>
    <xf numFmtId="0" fontId="6" fillId="0" borderId="33" xfId="0" applyFont="1" applyBorder="1" applyAlignment="1">
      <alignment horizontal="center" vertical="center"/>
    </xf>
    <xf numFmtId="14" fontId="5" fillId="0" borderId="6" xfId="0" applyNumberFormat="1" applyFont="1" applyBorder="1" applyAlignment="1">
      <alignment horizontal="center"/>
    </xf>
    <xf numFmtId="0" fontId="5" fillId="0" borderId="24" xfId="0" applyFont="1" applyBorder="1" applyAlignment="1">
      <alignment horizontal="center"/>
    </xf>
    <xf numFmtId="164" fontId="5" fillId="0" borderId="6" xfId="0" applyNumberFormat="1" applyFont="1" applyBorder="1" applyAlignment="1">
      <alignment horizontal="center"/>
    </xf>
    <xf numFmtId="0" fontId="14" fillId="0" borderId="4" xfId="0" applyFont="1" applyBorder="1"/>
    <xf numFmtId="0" fontId="5" fillId="0" borderId="30" xfId="0" applyFont="1" applyBorder="1"/>
    <xf numFmtId="0" fontId="14" fillId="0" borderId="28" xfId="0" applyFont="1" applyBorder="1" applyAlignment="1">
      <alignment horizontal="center"/>
    </xf>
    <xf numFmtId="0" fontId="5" fillId="0" borderId="28" xfId="0" applyFont="1" applyBorder="1" applyAlignment="1">
      <alignment vertical="center"/>
    </xf>
    <xf numFmtId="0" fontId="5" fillId="0" borderId="29" xfId="0" applyFont="1" applyBorder="1" applyAlignment="1">
      <alignment vertical="center"/>
    </xf>
    <xf numFmtId="0" fontId="13" fillId="3" borderId="7" xfId="0" applyFont="1" applyFill="1" applyBorder="1"/>
    <xf numFmtId="0" fontId="13" fillId="3" borderId="8" xfId="0" applyFont="1" applyFill="1" applyBorder="1"/>
    <xf numFmtId="0" fontId="13" fillId="3" borderId="8" xfId="0" applyFont="1" applyFill="1" applyBorder="1" applyAlignment="1">
      <alignment horizontal="center"/>
    </xf>
    <xf numFmtId="0" fontId="5" fillId="0" borderId="4" xfId="0" applyFont="1" applyBorder="1" applyAlignment="1">
      <alignment horizontal="left" vertical="center" wrapText="1"/>
    </xf>
    <xf numFmtId="0" fontId="14" fillId="0" borderId="4" xfId="0" applyFont="1" applyBorder="1" applyAlignment="1">
      <alignment horizontal="left"/>
    </xf>
    <xf numFmtId="0" fontId="5" fillId="0" borderId="5" xfId="0" applyFont="1" applyBorder="1" applyAlignment="1">
      <alignment horizontal="center" vertical="top" wrapText="1"/>
    </xf>
    <xf numFmtId="0" fontId="5" fillId="0" borderId="24" xfId="0" applyFont="1" applyBorder="1" applyAlignment="1">
      <alignment horizontal="left"/>
    </xf>
    <xf numFmtId="0" fontId="5" fillId="0" borderId="33" xfId="0" applyFont="1" applyBorder="1" applyAlignment="1">
      <alignment horizontal="left"/>
    </xf>
    <xf numFmtId="164" fontId="5" fillId="0" borderId="6" xfId="0" applyNumberFormat="1" applyFont="1" applyBorder="1" applyAlignment="1">
      <alignment horizontal="left"/>
    </xf>
    <xf numFmtId="0" fontId="14" fillId="0" borderId="5" xfId="0" applyFont="1" applyBorder="1" applyAlignment="1">
      <alignment horizontal="right"/>
    </xf>
    <xf numFmtId="0" fontId="14" fillId="0" borderId="30" xfId="0" applyFont="1" applyBorder="1" applyAlignment="1">
      <alignment horizontal="right"/>
    </xf>
    <xf numFmtId="0" fontId="5" fillId="6" borderId="8" xfId="0" applyFont="1" applyFill="1" applyBorder="1"/>
    <xf numFmtId="0" fontId="5" fillId="7" borderId="8" xfId="0" applyFont="1" applyFill="1" applyBorder="1"/>
    <xf numFmtId="0" fontId="14" fillId="7" borderId="8" xfId="0" applyFont="1" applyFill="1" applyBorder="1"/>
    <xf numFmtId="0" fontId="14" fillId="7" borderId="8" xfId="0" applyFont="1" applyFill="1" applyBorder="1" applyAlignment="1">
      <alignment horizontal="center"/>
    </xf>
    <xf numFmtId="164" fontId="14" fillId="7" borderId="8" xfId="0" applyNumberFormat="1" applyFont="1" applyFill="1" applyBorder="1"/>
    <xf numFmtId="0" fontId="9" fillId="0" borderId="27" xfId="0" applyFont="1" applyBorder="1"/>
    <xf numFmtId="0" fontId="9" fillId="0" borderId="28" xfId="0" applyFont="1" applyBorder="1"/>
    <xf numFmtId="0" fontId="9" fillId="0" borderId="28" xfId="0" applyFont="1" applyBorder="1" applyAlignment="1">
      <alignment horizontal="center"/>
    </xf>
    <xf numFmtId="0" fontId="9" fillId="0" borderId="29" xfId="0" applyFont="1" applyBorder="1"/>
    <xf numFmtId="0" fontId="7" fillId="0" borderId="27" xfId="0" applyFont="1" applyBorder="1"/>
    <xf numFmtId="0" fontId="7" fillId="0" borderId="28" xfId="0" applyFont="1" applyBorder="1"/>
    <xf numFmtId="0" fontId="7" fillId="0" borderId="29" xfId="0" applyFont="1" applyBorder="1"/>
    <xf numFmtId="0" fontId="6" fillId="0" borderId="4" xfId="0" applyFont="1" applyBorder="1"/>
    <xf numFmtId="0" fontId="7" fillId="0" borderId="5" xfId="0" applyFont="1" applyBorder="1"/>
    <xf numFmtId="0" fontId="7" fillId="0" borderId="4" xfId="0" applyFont="1" applyBorder="1"/>
    <xf numFmtId="0" fontId="7" fillId="0" borderId="4" xfId="0" applyFont="1" applyBorder="1" applyAlignment="1">
      <alignment horizontal="left"/>
    </xf>
    <xf numFmtId="0" fontId="7" fillId="0" borderId="6" xfId="0" applyFont="1" applyBorder="1"/>
    <xf numFmtId="173" fontId="7" fillId="0" borderId="6" xfId="0" applyNumberFormat="1" applyFont="1" applyBorder="1"/>
    <xf numFmtId="0" fontId="7" fillId="0" borderId="33" xfId="0" applyFont="1" applyBorder="1" applyAlignment="1">
      <alignment horizontal="center"/>
    </xf>
    <xf numFmtId="0" fontId="7" fillId="0" borderId="31" xfId="0" applyFont="1" applyBorder="1"/>
    <xf numFmtId="0" fontId="7" fillId="0" borderId="26" xfId="0" applyFont="1" applyBorder="1"/>
    <xf numFmtId="7" fontId="7" fillId="0" borderId="5" xfId="0" applyNumberFormat="1" applyFont="1" applyBorder="1" applyAlignment="1">
      <alignment horizontal="center"/>
    </xf>
    <xf numFmtId="173" fontId="7" fillId="0" borderId="5" xfId="0" applyNumberFormat="1" applyFont="1" applyBorder="1"/>
    <xf numFmtId="165" fontId="7" fillId="0" borderId="5" xfId="0" applyNumberFormat="1" applyFont="1" applyBorder="1" applyAlignment="1">
      <alignment horizontal="center"/>
    </xf>
    <xf numFmtId="172" fontId="7" fillId="0" borderId="5" xfId="0" applyNumberFormat="1" applyFont="1" applyBorder="1"/>
    <xf numFmtId="166" fontId="7" fillId="0" borderId="5" xfId="0" applyNumberFormat="1" applyFont="1" applyBorder="1" applyAlignment="1">
      <alignment horizontal="center"/>
    </xf>
    <xf numFmtId="164" fontId="7" fillId="0" borderId="5" xfId="0" applyNumberFormat="1" applyFont="1" applyBorder="1"/>
    <xf numFmtId="0" fontId="7" fillId="0" borderId="4" xfId="0" applyFont="1" applyBorder="1" applyAlignment="1">
      <alignment wrapText="1"/>
    </xf>
    <xf numFmtId="0" fontId="7" fillId="0" borderId="5" xfId="0" applyFont="1" applyBorder="1" applyAlignment="1">
      <alignment wrapText="1"/>
    </xf>
    <xf numFmtId="0" fontId="16" fillId="0" borderId="31" xfId="0" applyFont="1" applyBorder="1" applyAlignment="1">
      <alignment wrapText="1"/>
    </xf>
    <xf numFmtId="0" fontId="16" fillId="0" borderId="26" xfId="0" applyFont="1" applyBorder="1" applyAlignment="1">
      <alignment wrapText="1"/>
    </xf>
    <xf numFmtId="0" fontId="16" fillId="0" borderId="30" xfId="0" applyFont="1" applyBorder="1" applyAlignment="1">
      <alignment wrapText="1"/>
    </xf>
    <xf numFmtId="164" fontId="19" fillId="0" borderId="0" xfId="0" applyNumberFormat="1" applyFont="1" applyAlignment="1">
      <alignment horizontal="center"/>
    </xf>
    <xf numFmtId="0" fontId="15" fillId="0" borderId="0" xfId="0" applyFont="1" applyAlignment="1">
      <alignment wrapText="1"/>
    </xf>
    <xf numFmtId="0" fontId="15" fillId="0" borderId="36" xfId="0" applyFont="1" applyBorder="1"/>
    <xf numFmtId="0" fontId="9" fillId="0" borderId="24" xfId="0" applyFont="1" applyBorder="1" applyAlignment="1">
      <alignment vertical="center"/>
    </xf>
    <xf numFmtId="0" fontId="9" fillId="0" borderId="24" xfId="0" applyFont="1" applyBorder="1" applyAlignment="1">
      <alignment vertical="top"/>
    </xf>
    <xf numFmtId="0" fontId="15" fillId="0" borderId="0" xfId="0" applyFont="1" applyAlignment="1">
      <alignment horizontal="left"/>
    </xf>
    <xf numFmtId="49" fontId="15" fillId="0" borderId="0" xfId="0" applyNumberFormat="1" applyFont="1"/>
    <xf numFmtId="0" fontId="15" fillId="0" borderId="8" xfId="0" applyFont="1" applyBorder="1"/>
    <xf numFmtId="9" fontId="15" fillId="0" borderId="0" xfId="0" applyNumberFormat="1" applyFont="1"/>
    <xf numFmtId="0" fontId="15" fillId="0" borderId="0" xfId="0" applyFont="1" applyAlignment="1">
      <alignment horizontal="center"/>
    </xf>
    <xf numFmtId="9" fontId="15" fillId="0" borderId="0" xfId="0" applyNumberFormat="1" applyFont="1" applyAlignment="1">
      <alignment horizontal="center"/>
    </xf>
    <xf numFmtId="5" fontId="15" fillId="0" borderId="0" xfId="0" applyNumberFormat="1" applyFont="1" applyAlignment="1">
      <alignment horizontal="center"/>
    </xf>
    <xf numFmtId="0" fontId="15" fillId="0" borderId="0" xfId="0" applyFont="1" applyAlignment="1">
      <alignment horizontal="right"/>
    </xf>
    <xf numFmtId="7" fontId="15" fillId="0" borderId="0" xfId="0" applyNumberFormat="1" applyFont="1"/>
    <xf numFmtId="1" fontId="15" fillId="0" borderId="0" xfId="0" applyNumberFormat="1" applyFont="1"/>
    <xf numFmtId="170" fontId="15" fillId="0" borderId="0" xfId="0" applyNumberFormat="1" applyFont="1"/>
    <xf numFmtId="0" fontId="5" fillId="0" borderId="1" xfId="0" applyFont="1" applyBorder="1"/>
    <xf numFmtId="0" fontId="5" fillId="0" borderId="1" xfId="0" applyFont="1" applyBorder="1" applyAlignment="1">
      <alignment vertical="top"/>
    </xf>
    <xf numFmtId="0" fontId="5" fillId="0" borderId="1" xfId="0" applyFont="1" applyBorder="1" applyAlignment="1">
      <alignment wrapText="1"/>
    </xf>
    <xf numFmtId="0" fontId="5" fillId="0" borderId="41" xfId="0" applyFont="1" applyBorder="1"/>
    <xf numFmtId="0" fontId="5" fillId="0" borderId="42" xfId="0" applyFont="1" applyBorder="1"/>
    <xf numFmtId="0" fontId="14" fillId="0" borderId="42" xfId="0" applyFont="1" applyBorder="1" applyAlignment="1">
      <alignment horizontal="center"/>
    </xf>
    <xf numFmtId="0" fontId="5" fillId="0" borderId="43" xfId="0" applyFont="1" applyBorder="1"/>
    <xf numFmtId="0" fontId="5" fillId="0" borderId="44" xfId="0" applyFont="1" applyBorder="1"/>
    <xf numFmtId="0" fontId="14" fillId="0" borderId="1" xfId="0" applyFont="1" applyBorder="1" applyAlignment="1">
      <alignment horizontal="center" vertical="top"/>
    </xf>
    <xf numFmtId="0" fontId="5" fillId="0" borderId="45" xfId="0" applyFont="1" applyBorder="1"/>
    <xf numFmtId="0" fontId="14" fillId="6" borderId="44" xfId="0" applyFont="1" applyFill="1" applyBorder="1" applyAlignment="1">
      <alignment horizontal="left" vertical="center"/>
    </xf>
    <xf numFmtId="0" fontId="5" fillId="6" borderId="45" xfId="0" applyFont="1" applyFill="1" applyBorder="1"/>
    <xf numFmtId="0" fontId="5" fillId="6" borderId="44" xfId="0" applyFont="1" applyFill="1" applyBorder="1"/>
    <xf numFmtId="0" fontId="5" fillId="6" borderId="44" xfId="0" applyFont="1" applyFill="1" applyBorder="1" applyAlignment="1">
      <alignment vertical="center"/>
    </xf>
    <xf numFmtId="0" fontId="5" fillId="0" borderId="46" xfId="0" applyFont="1" applyBorder="1"/>
    <xf numFmtId="0" fontId="5" fillId="0" borderId="47" xfId="0" applyFont="1" applyBorder="1"/>
    <xf numFmtId="0" fontId="14" fillId="0" borderId="1" xfId="0" applyFont="1" applyBorder="1" applyAlignment="1">
      <alignment horizontal="center" vertical="center" wrapText="1"/>
    </xf>
    <xf numFmtId="0" fontId="5" fillId="0" borderId="44" xfId="0" quotePrefix="1" applyFont="1" applyBorder="1" applyAlignment="1">
      <alignment horizontal="center"/>
    </xf>
    <xf numFmtId="0" fontId="5" fillId="0" borderId="48" xfId="0" applyFont="1" applyBorder="1"/>
    <xf numFmtId="0" fontId="5" fillId="0" borderId="49" xfId="0" applyFont="1" applyBorder="1"/>
    <xf numFmtId="0" fontId="14" fillId="6" borderId="44" xfId="0" applyFont="1" applyFill="1" applyBorder="1" applyAlignment="1">
      <alignment vertical="center"/>
    </xf>
    <xf numFmtId="0" fontId="14" fillId="0" borderId="50" xfId="0" applyFont="1" applyBorder="1"/>
    <xf numFmtId="0" fontId="14" fillId="0" borderId="51" xfId="0" applyFont="1" applyBorder="1"/>
    <xf numFmtId="0" fontId="5" fillId="0" borderId="1" xfId="0" quotePrefix="1" applyFont="1" applyBorder="1"/>
    <xf numFmtId="170" fontId="5" fillId="0" borderId="1" xfId="0" applyNumberFormat="1" applyFont="1" applyBorder="1"/>
    <xf numFmtId="170" fontId="5" fillId="0" borderId="45" xfId="0" applyNumberFormat="1" applyFont="1" applyBorder="1"/>
    <xf numFmtId="0" fontId="14" fillId="0" borderId="1" xfId="0" quotePrefix="1" applyFont="1" applyBorder="1"/>
    <xf numFmtId="0" fontId="14" fillId="0" borderId="1" xfId="0" applyFont="1" applyBorder="1"/>
    <xf numFmtId="0" fontId="5" fillId="0" borderId="1" xfId="0" applyFont="1" applyBorder="1" applyAlignment="1">
      <alignment horizontal="right"/>
    </xf>
    <xf numFmtId="0" fontId="14" fillId="0" borderId="1" xfId="0" applyFont="1" applyBorder="1" applyAlignment="1">
      <alignment horizontal="right"/>
    </xf>
    <xf numFmtId="0" fontId="5" fillId="0" borderId="52" xfId="0" applyFont="1" applyBorder="1"/>
    <xf numFmtId="0" fontId="5" fillId="0" borderId="53" xfId="0" applyFont="1" applyBorder="1"/>
    <xf numFmtId="0" fontId="14" fillId="6" borderId="54" xfId="0" applyFont="1" applyFill="1" applyBorder="1"/>
    <xf numFmtId="0" fontId="14" fillId="6" borderId="55" xfId="0" applyFont="1" applyFill="1" applyBorder="1"/>
    <xf numFmtId="0" fontId="5" fillId="7" borderId="44" xfId="0" applyFont="1" applyFill="1" applyBorder="1" applyAlignment="1">
      <alignment vertical="top"/>
    </xf>
    <xf numFmtId="0" fontId="5" fillId="7" borderId="45" xfId="0" applyFont="1" applyFill="1" applyBorder="1" applyAlignment="1">
      <alignment vertical="top"/>
    </xf>
    <xf numFmtId="0" fontId="5" fillId="7" borderId="45" xfId="0" applyFont="1" applyFill="1" applyBorder="1" applyAlignment="1">
      <alignment horizontal="center" vertical="top" wrapText="1"/>
    </xf>
    <xf numFmtId="0" fontId="5" fillId="0" borderId="1" xfId="0" applyFont="1" applyBorder="1" applyAlignment="1">
      <alignment horizontal="center" vertical="top"/>
    </xf>
    <xf numFmtId="0" fontId="5" fillId="7" borderId="45" xfId="0" applyFont="1" applyFill="1" applyBorder="1" applyAlignment="1">
      <alignment vertical="center"/>
    </xf>
    <xf numFmtId="0" fontId="5" fillId="7" borderId="45" xfId="0" applyFont="1" applyFill="1" applyBorder="1" applyAlignment="1">
      <alignment horizontal="center" vertical="center" wrapText="1"/>
    </xf>
    <xf numFmtId="0" fontId="14" fillId="7" borderId="44" xfId="0" applyFont="1" applyFill="1" applyBorder="1" applyAlignment="1">
      <alignment vertical="center"/>
    </xf>
    <xf numFmtId="0" fontId="14" fillId="7" borderId="53" xfId="0" applyFont="1" applyFill="1" applyBorder="1" applyAlignment="1">
      <alignment vertical="center"/>
    </xf>
    <xf numFmtId="0" fontId="14" fillId="7" borderId="54" xfId="0" applyFont="1" applyFill="1" applyBorder="1"/>
    <xf numFmtId="0" fontId="14" fillId="7" borderId="55" xfId="0" applyFont="1" applyFill="1" applyBorder="1"/>
    <xf numFmtId="0" fontId="5" fillId="7" borderId="52" xfId="0" applyFont="1" applyFill="1" applyBorder="1"/>
    <xf numFmtId="0" fontId="5" fillId="7" borderId="53" xfId="0" applyFont="1" applyFill="1" applyBorder="1"/>
    <xf numFmtId="0" fontId="5" fillId="7" borderId="48" xfId="0" applyFont="1" applyFill="1" applyBorder="1"/>
    <xf numFmtId="0" fontId="5" fillId="7" borderId="49" xfId="0" applyFont="1" applyFill="1" applyBorder="1"/>
    <xf numFmtId="0" fontId="5" fillId="7" borderId="46" xfId="0" applyFont="1" applyFill="1" applyBorder="1"/>
    <xf numFmtId="0" fontId="5" fillId="7" borderId="44" xfId="0" applyFont="1" applyFill="1" applyBorder="1"/>
    <xf numFmtId="0" fontId="5" fillId="7" borderId="47" xfId="0" applyFont="1" applyFill="1" applyBorder="1" applyAlignment="1">
      <alignment horizontal="left"/>
    </xf>
    <xf numFmtId="0" fontId="14" fillId="7" borderId="48" xfId="0" applyFont="1" applyFill="1" applyBorder="1"/>
    <xf numFmtId="164" fontId="14" fillId="7" borderId="49" xfId="0" applyNumberFormat="1" applyFont="1" applyFill="1" applyBorder="1"/>
    <xf numFmtId="0" fontId="5" fillId="7" borderId="46" xfId="0" applyFont="1" applyFill="1" applyBorder="1" applyAlignment="1">
      <alignment vertical="top"/>
    </xf>
    <xf numFmtId="0" fontId="14" fillId="7" borderId="44" xfId="0" applyFont="1" applyFill="1" applyBorder="1"/>
    <xf numFmtId="0" fontId="14" fillId="0" borderId="45" xfId="0" applyFont="1" applyBorder="1"/>
    <xf numFmtId="0" fontId="14" fillId="0" borderId="52" xfId="0" applyFont="1" applyBorder="1"/>
    <xf numFmtId="0" fontId="14" fillId="0" borderId="53" xfId="0" applyFont="1" applyBorder="1"/>
    <xf numFmtId="0" fontId="9" fillId="5" borderId="54" xfId="0" applyFont="1" applyFill="1" applyBorder="1"/>
    <xf numFmtId="0" fontId="9" fillId="5" borderId="55" xfId="0" applyFont="1" applyFill="1" applyBorder="1"/>
    <xf numFmtId="0" fontId="0" fillId="0" borderId="1" xfId="0" applyBorder="1"/>
    <xf numFmtId="0" fontId="7" fillId="0" borderId="1" xfId="0" applyFont="1" applyBorder="1"/>
    <xf numFmtId="0" fontId="15" fillId="0" borderId="1" xfId="0" applyFont="1" applyBorder="1" applyAlignment="1">
      <alignment wrapText="1"/>
    </xf>
    <xf numFmtId="170" fontId="15" fillId="0" borderId="1" xfId="0" applyNumberFormat="1" applyFont="1" applyBorder="1"/>
    <xf numFmtId="0" fontId="22" fillId="0" borderId="1" xfId="0" applyFont="1" applyBorder="1"/>
    <xf numFmtId="0" fontId="7" fillId="0" borderId="1" xfId="0" applyFont="1" applyBorder="1" applyAlignment="1">
      <alignment horizontal="left"/>
    </xf>
    <xf numFmtId="0" fontId="9" fillId="0" borderId="1" xfId="0" applyFont="1" applyBorder="1" applyAlignment="1">
      <alignment horizontal="left"/>
    </xf>
    <xf numFmtId="0" fontId="3" fillId="0" borderId="1" xfId="0" applyFont="1" applyBorder="1" applyAlignment="1">
      <alignment horizontal="center"/>
    </xf>
    <xf numFmtId="0" fontId="4" fillId="0" borderId="1" xfId="0" applyFont="1" applyBorder="1" applyAlignment="1">
      <alignment vertical="center" wrapText="1"/>
    </xf>
    <xf numFmtId="0" fontId="6" fillId="0" borderId="1" xfId="0" applyFont="1" applyBorder="1" applyAlignment="1">
      <alignment horizontal="center"/>
    </xf>
    <xf numFmtId="0" fontId="6" fillId="0" borderId="1" xfId="0" applyFont="1" applyBorder="1" applyAlignment="1">
      <alignment horizontal="right" wrapText="1"/>
    </xf>
    <xf numFmtId="0" fontId="7" fillId="0" borderId="1" xfId="0" applyFont="1" applyBorder="1" applyAlignment="1">
      <alignment horizontal="center"/>
    </xf>
    <xf numFmtId="0" fontId="9" fillId="13" borderId="1" xfId="0" applyFont="1" applyFill="1" applyBorder="1" applyAlignment="1">
      <alignment horizontal="right"/>
    </xf>
    <xf numFmtId="165" fontId="7" fillId="0" borderId="1" xfId="0" applyNumberFormat="1" applyFont="1" applyBorder="1" applyAlignment="1">
      <alignment horizontal="center"/>
    </xf>
    <xf numFmtId="0" fontId="9" fillId="13" borderId="1" xfId="0" applyFont="1" applyFill="1" applyBorder="1" applyAlignment="1">
      <alignment horizontal="right" wrapText="1"/>
    </xf>
    <xf numFmtId="0" fontId="8" fillId="0" borderId="1" xfId="0" applyFont="1" applyBorder="1" applyAlignment="1">
      <alignment horizontal="right" wrapText="1"/>
    </xf>
    <xf numFmtId="167" fontId="7" fillId="0" borderId="1" xfId="0" applyNumberFormat="1" applyFont="1" applyBorder="1" applyAlignment="1">
      <alignment horizontal="center"/>
    </xf>
    <xf numFmtId="168" fontId="7" fillId="0" borderId="1" xfId="0" applyNumberFormat="1" applyFont="1" applyBorder="1" applyAlignment="1">
      <alignment horizontal="center"/>
    </xf>
    <xf numFmtId="166" fontId="7" fillId="0" borderId="1" xfId="0" applyNumberFormat="1" applyFont="1" applyBorder="1" applyAlignment="1">
      <alignment horizontal="center"/>
    </xf>
    <xf numFmtId="0" fontId="7" fillId="0" borderId="1" xfId="0" applyFont="1" applyBorder="1" applyAlignment="1">
      <alignment horizontal="right"/>
    </xf>
    <xf numFmtId="0" fontId="9" fillId="0" borderId="1" xfId="0" applyFont="1" applyBorder="1" applyAlignment="1">
      <alignment horizontal="right"/>
    </xf>
    <xf numFmtId="0" fontId="24" fillId="0" borderId="1" xfId="0" applyFont="1" applyBorder="1" applyAlignment="1">
      <alignment horizontal="right" wrapText="1"/>
    </xf>
    <xf numFmtId="0" fontId="30" fillId="0" borderId="1" xfId="0" applyFont="1" applyBorder="1" applyAlignment="1">
      <alignment horizontal="right"/>
    </xf>
    <xf numFmtId="0" fontId="24" fillId="0" borderId="1" xfId="0" applyFont="1" applyBorder="1" applyAlignment="1">
      <alignment horizontal="right"/>
    </xf>
    <xf numFmtId="0" fontId="3" fillId="0" borderId="1" xfId="0" applyFont="1" applyBorder="1"/>
    <xf numFmtId="0" fontId="28" fillId="0" borderId="1" xfId="0" applyFont="1" applyBorder="1"/>
    <xf numFmtId="0" fontId="3" fillId="0" borderId="45" xfId="0" applyFont="1" applyBorder="1" applyAlignment="1">
      <alignment horizontal="center"/>
    </xf>
    <xf numFmtId="0" fontId="7" fillId="0" borderId="45" xfId="0" applyFont="1" applyBorder="1" applyAlignment="1">
      <alignment horizontal="left"/>
    </xf>
    <xf numFmtId="0" fontId="7" fillId="0" borderId="45" xfId="0" applyFont="1" applyBorder="1" applyAlignment="1">
      <alignment horizontal="center"/>
    </xf>
    <xf numFmtId="0" fontId="9" fillId="0" borderId="45" xfId="0" applyFont="1" applyBorder="1" applyAlignment="1">
      <alignment horizontal="left"/>
    </xf>
    <xf numFmtId="0" fontId="29" fillId="11" borderId="63" xfId="0" applyFont="1" applyFill="1" applyBorder="1" applyAlignment="1">
      <alignment horizontal="right" vertical="center" wrapText="1"/>
    </xf>
    <xf numFmtId="0" fontId="29" fillId="11" borderId="64" xfId="0" applyFont="1" applyFill="1" applyBorder="1" applyAlignment="1">
      <alignment horizontal="right" vertical="center" wrapText="1"/>
    </xf>
    <xf numFmtId="0" fontId="29" fillId="11" borderId="66" xfId="0" applyFont="1" applyFill="1" applyBorder="1" applyAlignment="1">
      <alignment horizontal="right" vertical="center" wrapText="1"/>
    </xf>
    <xf numFmtId="0" fontId="31" fillId="11" borderId="65" xfId="0" applyFont="1" applyFill="1" applyBorder="1" applyAlignment="1">
      <alignment horizontal="left" vertical="center"/>
    </xf>
    <xf numFmtId="0" fontId="7" fillId="0" borderId="41" xfId="0" applyFont="1" applyBorder="1"/>
    <xf numFmtId="0" fontId="7" fillId="0" borderId="67" xfId="0" applyFont="1" applyBorder="1"/>
    <xf numFmtId="0" fontId="7" fillId="0" borderId="42" xfId="0" applyFont="1" applyBorder="1"/>
    <xf numFmtId="166" fontId="7" fillId="0" borderId="68" xfId="0" applyNumberFormat="1" applyFont="1" applyBorder="1" applyAlignment="1">
      <alignment horizontal="center"/>
    </xf>
    <xf numFmtId="0" fontId="7" fillId="0" borderId="44" xfId="0" applyFont="1" applyBorder="1"/>
    <xf numFmtId="166" fontId="7" fillId="0" borderId="49" xfId="0" applyNumberFormat="1" applyFont="1" applyBorder="1" applyAlignment="1">
      <alignment horizontal="center"/>
    </xf>
    <xf numFmtId="166" fontId="7" fillId="0" borderId="69" xfId="0" applyNumberFormat="1" applyFont="1" applyBorder="1" applyAlignment="1">
      <alignment horizontal="center"/>
    </xf>
    <xf numFmtId="0" fontId="16" fillId="0" borderId="44" xfId="0" applyFont="1" applyBorder="1"/>
    <xf numFmtId="0" fontId="16" fillId="0" borderId="1" xfId="0" applyFont="1" applyBorder="1"/>
    <xf numFmtId="0" fontId="16" fillId="0" borderId="1" xfId="0" applyFont="1" applyBorder="1" applyAlignment="1">
      <alignment horizontal="center"/>
    </xf>
    <xf numFmtId="0" fontId="16" fillId="0" borderId="45" xfId="0" applyFont="1" applyBorder="1"/>
    <xf numFmtId="0" fontId="16" fillId="0" borderId="70" xfId="0" applyFont="1" applyBorder="1"/>
    <xf numFmtId="0" fontId="16" fillId="0" borderId="71" xfId="0" applyFont="1" applyBorder="1"/>
    <xf numFmtId="0" fontId="16" fillId="0" borderId="72" xfId="0" applyFont="1" applyBorder="1"/>
    <xf numFmtId="0" fontId="7" fillId="0" borderId="68" xfId="0" applyFont="1" applyBorder="1" applyAlignment="1">
      <alignment horizontal="center"/>
    </xf>
    <xf numFmtId="0" fontId="7" fillId="0" borderId="49" xfId="0" applyFont="1" applyBorder="1" applyAlignment="1">
      <alignment horizontal="center"/>
    </xf>
    <xf numFmtId="0" fontId="9" fillId="0" borderId="1" xfId="0" applyFont="1" applyBorder="1"/>
    <xf numFmtId="0" fontId="28" fillId="0" borderId="1" xfId="0" applyFont="1" applyBorder="1" applyAlignment="1">
      <alignment horizontal="right"/>
    </xf>
    <xf numFmtId="170" fontId="5" fillId="0" borderId="74" xfId="0" applyNumberFormat="1" applyFont="1" applyBorder="1"/>
    <xf numFmtId="0" fontId="5" fillId="0" borderId="76" xfId="0" applyFont="1" applyBorder="1"/>
    <xf numFmtId="14" fontId="7" fillId="0" borderId="8" xfId="0" applyNumberFormat="1" applyFont="1" applyBorder="1" applyProtection="1">
      <protection locked="0"/>
    </xf>
    <xf numFmtId="0" fontId="5" fillId="2" borderId="1" xfId="0" applyFont="1" applyFill="1" applyBorder="1" applyProtection="1">
      <protection locked="0"/>
    </xf>
    <xf numFmtId="172" fontId="7" fillId="0" borderId="9" xfId="0" applyNumberFormat="1" applyFont="1" applyBorder="1" applyAlignment="1" applyProtection="1">
      <alignment horizontal="center" vertical="center"/>
      <protection locked="0"/>
    </xf>
    <xf numFmtId="172" fontId="7" fillId="0" borderId="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vertical="center" wrapText="1"/>
      <protection locked="0"/>
    </xf>
    <xf numFmtId="172" fontId="5" fillId="0" borderId="39" xfId="0" applyNumberFormat="1" applyFont="1" applyBorder="1" applyAlignment="1" applyProtection="1">
      <alignment horizontal="center" wrapText="1"/>
      <protection locked="0"/>
    </xf>
    <xf numFmtId="165" fontId="7" fillId="0" borderId="2" xfId="0" applyNumberFormat="1" applyFont="1" applyBorder="1" applyAlignment="1" applyProtection="1">
      <alignment horizontal="center"/>
      <protection locked="0"/>
    </xf>
    <xf numFmtId="172" fontId="7" fillId="0" borderId="6" xfId="0" applyNumberFormat="1" applyFont="1" applyBorder="1" applyAlignment="1" applyProtection="1">
      <alignment horizontal="center"/>
      <protection locked="0"/>
    </xf>
    <xf numFmtId="0" fontId="5" fillId="0" borderId="8" xfId="0" applyFont="1" applyBorder="1" applyAlignment="1" applyProtection="1">
      <alignment horizontal="center"/>
      <protection locked="0"/>
    </xf>
    <xf numFmtId="0" fontId="5" fillId="0" borderId="39" xfId="0" applyFont="1" applyBorder="1" applyProtection="1">
      <protection locked="0"/>
    </xf>
    <xf numFmtId="0" fontId="5" fillId="2" borderId="8" xfId="0" applyFont="1" applyFill="1" applyBorder="1" applyAlignment="1" applyProtection="1">
      <alignment horizontal="center"/>
      <protection locked="0"/>
    </xf>
    <xf numFmtId="170" fontId="5" fillId="2" borderId="8" xfId="0" applyNumberFormat="1" applyFont="1" applyFill="1" applyBorder="1" applyAlignment="1" applyProtection="1">
      <alignment horizontal="center"/>
      <protection locked="0"/>
    </xf>
    <xf numFmtId="0" fontId="5" fillId="2" borderId="1" xfId="0" applyFont="1" applyFill="1" applyBorder="1" applyAlignment="1" applyProtection="1">
      <alignment horizontal="center"/>
      <protection locked="0"/>
    </xf>
    <xf numFmtId="1" fontId="5" fillId="2" borderId="1" xfId="0" applyNumberFormat="1" applyFont="1" applyFill="1" applyBorder="1" applyProtection="1">
      <protection locked="0"/>
    </xf>
    <xf numFmtId="2" fontId="5" fillId="2" borderId="1" xfId="0" applyNumberFormat="1" applyFont="1" applyFill="1" applyBorder="1" applyProtection="1">
      <protection locked="0"/>
    </xf>
    <xf numFmtId="170" fontId="5" fillId="2" borderId="1" xfId="0" applyNumberFormat="1" applyFont="1" applyFill="1" applyBorder="1" applyAlignment="1" applyProtection="1">
      <alignment horizontal="center"/>
      <protection locked="0"/>
    </xf>
    <xf numFmtId="0" fontId="5" fillId="2" borderId="8" xfId="0" applyFont="1" applyFill="1" applyBorder="1" applyAlignment="1" applyProtection="1">
      <alignment horizontal="left" wrapText="1"/>
      <protection locked="0"/>
    </xf>
    <xf numFmtId="0" fontId="5" fillId="2" borderId="16" xfId="0" applyFont="1" applyFill="1" applyBorder="1" applyAlignment="1" applyProtection="1">
      <alignment horizontal="left" wrapText="1"/>
      <protection locked="0"/>
    </xf>
    <xf numFmtId="170" fontId="5" fillId="2" borderId="75" xfId="0" applyNumberFormat="1" applyFont="1" applyFill="1" applyBorder="1" applyAlignment="1" applyProtection="1">
      <alignment horizontal="center"/>
      <protection locked="0"/>
    </xf>
    <xf numFmtId="170" fontId="5" fillId="2" borderId="77" xfId="0" applyNumberFormat="1" applyFont="1" applyFill="1" applyBorder="1" applyAlignment="1" applyProtection="1">
      <alignment horizontal="center"/>
      <protection locked="0"/>
    </xf>
    <xf numFmtId="0" fontId="5" fillId="2" borderId="77" xfId="0" applyFont="1" applyFill="1" applyBorder="1" applyAlignment="1" applyProtection="1">
      <alignment horizontal="center"/>
      <protection locked="0"/>
    </xf>
    <xf numFmtId="0" fontId="5" fillId="2" borderId="5" xfId="0" applyFont="1" applyFill="1" applyBorder="1" applyProtection="1">
      <protection locked="0"/>
    </xf>
    <xf numFmtId="44" fontId="5" fillId="2" borderId="38" xfId="0" applyNumberFormat="1" applyFont="1" applyFill="1" applyBorder="1" applyProtection="1">
      <protection locked="0"/>
    </xf>
    <xf numFmtId="44" fontId="5" fillId="2" borderId="77" xfId="0" applyNumberFormat="1" applyFont="1" applyFill="1" applyBorder="1" applyProtection="1">
      <protection locked="0"/>
    </xf>
    <xf numFmtId="0" fontId="7" fillId="12" borderId="8" xfId="0" applyFont="1" applyFill="1" applyBorder="1" applyAlignment="1" applyProtection="1">
      <alignment horizontal="center"/>
      <protection locked="0"/>
    </xf>
    <xf numFmtId="0" fontId="7" fillId="2" borderId="8" xfId="0" applyFont="1" applyFill="1" applyBorder="1" applyAlignment="1" applyProtection="1">
      <alignment horizontal="center"/>
      <protection locked="0"/>
    </xf>
    <xf numFmtId="165" fontId="7" fillId="2" borderId="16" xfId="0" applyNumberFormat="1" applyFont="1" applyFill="1" applyBorder="1" applyAlignment="1" applyProtection="1">
      <alignment horizontal="center"/>
      <protection locked="0"/>
    </xf>
    <xf numFmtId="0" fontId="7" fillId="2" borderId="16" xfId="0" applyFont="1" applyFill="1" applyBorder="1" applyAlignment="1" applyProtection="1">
      <alignment horizontal="center"/>
      <protection locked="0"/>
    </xf>
    <xf numFmtId="169" fontId="7" fillId="2" borderId="16" xfId="0" applyNumberFormat="1" applyFont="1" applyFill="1" applyBorder="1" applyAlignment="1" applyProtection="1">
      <alignment horizontal="center"/>
      <protection locked="0"/>
    </xf>
    <xf numFmtId="0" fontId="28" fillId="14" borderId="1" xfId="0" applyFont="1" applyFill="1" applyBorder="1" applyAlignment="1" applyProtection="1">
      <alignment horizontal="right"/>
      <protection locked="0"/>
    </xf>
    <xf numFmtId="0" fontId="7" fillId="0" borderId="9" xfId="0" applyFont="1" applyBorder="1" applyAlignment="1" applyProtection="1">
      <alignment horizontal="center"/>
      <protection locked="0"/>
    </xf>
    <xf numFmtId="0" fontId="7" fillId="0" borderId="8" xfId="0" applyFont="1" applyBorder="1" applyProtection="1">
      <protection locked="0"/>
    </xf>
    <xf numFmtId="0" fontId="7" fillId="2" borderId="39" xfId="0" applyFont="1" applyFill="1" applyBorder="1" applyAlignment="1" applyProtection="1">
      <alignment horizontal="center"/>
      <protection locked="0"/>
    </xf>
    <xf numFmtId="168" fontId="7" fillId="2" borderId="39" xfId="0" applyNumberFormat="1" applyFont="1" applyFill="1" applyBorder="1" applyAlignment="1" applyProtection="1">
      <alignment horizontal="center"/>
      <protection locked="0"/>
    </xf>
    <xf numFmtId="0" fontId="7" fillId="9" borderId="39" xfId="0" applyFont="1" applyFill="1" applyBorder="1" applyAlignment="1" applyProtection="1">
      <alignment horizontal="center"/>
      <protection locked="0"/>
    </xf>
    <xf numFmtId="164" fontId="7" fillId="9" borderId="39" xfId="0" applyNumberFormat="1" applyFont="1" applyFill="1" applyBorder="1" applyAlignment="1" applyProtection="1">
      <alignment horizontal="center"/>
      <protection locked="0"/>
    </xf>
    <xf numFmtId="164" fontId="7" fillId="2" borderId="39" xfId="0" applyNumberFormat="1" applyFont="1" applyFill="1" applyBorder="1" applyAlignment="1" applyProtection="1">
      <alignment horizontal="center"/>
      <protection locked="0"/>
    </xf>
    <xf numFmtId="0" fontId="7" fillId="15" borderId="40" xfId="0" applyFont="1" applyFill="1" applyBorder="1"/>
    <xf numFmtId="0" fontId="7" fillId="12" borderId="39" xfId="0" applyFont="1" applyFill="1" applyBorder="1" applyAlignment="1" applyProtection="1">
      <alignment horizontal="center"/>
      <protection locked="0"/>
    </xf>
    <xf numFmtId="167" fontId="7" fillId="2" borderId="39" xfId="0" applyNumberFormat="1" applyFont="1" applyFill="1" applyBorder="1" applyAlignment="1" applyProtection="1">
      <alignment horizontal="center"/>
      <protection locked="0"/>
    </xf>
    <xf numFmtId="170" fontId="7" fillId="2" borderId="39" xfId="0" applyNumberFormat="1" applyFont="1" applyFill="1" applyBorder="1" applyAlignment="1" applyProtection="1">
      <alignment horizontal="center"/>
      <protection locked="0"/>
    </xf>
    <xf numFmtId="0" fontId="5" fillId="0" borderId="1" xfId="0" applyFont="1" applyBorder="1" applyAlignment="1">
      <alignment horizontal="center"/>
    </xf>
    <xf numFmtId="0" fontId="5" fillId="0" borderId="56" xfId="0" applyFont="1" applyBorder="1" applyProtection="1">
      <protection locked="0"/>
    </xf>
    <xf numFmtId="0" fontId="5" fillId="0" borderId="34" xfId="0" applyFont="1" applyBorder="1" applyProtection="1">
      <protection locked="0"/>
    </xf>
    <xf numFmtId="0" fontId="5" fillId="0" borderId="57" xfId="0" applyFont="1" applyBorder="1" applyProtection="1">
      <protection locked="0"/>
    </xf>
    <xf numFmtId="0" fontId="5" fillId="0" borderId="58" xfId="0" applyFont="1" applyBorder="1" applyProtection="1">
      <protection locked="0"/>
    </xf>
    <xf numFmtId="0" fontId="5" fillId="0" borderId="35" xfId="0" applyFont="1" applyBorder="1" applyProtection="1">
      <protection locked="0"/>
    </xf>
    <xf numFmtId="0" fontId="5" fillId="0" borderId="59" xfId="0" applyFont="1" applyBorder="1" applyProtection="1">
      <protection locked="0"/>
    </xf>
    <xf numFmtId="0" fontId="5" fillId="0" borderId="60" xfId="0" applyFont="1" applyBorder="1" applyProtection="1">
      <protection locked="0"/>
    </xf>
    <xf numFmtId="0" fontId="5" fillId="0" borderId="61" xfId="0" applyFont="1" applyBorder="1" applyProtection="1">
      <protection locked="0"/>
    </xf>
    <xf numFmtId="0" fontId="5" fillId="0" borderId="62" xfId="0" applyFont="1" applyBorder="1" applyProtection="1">
      <protection locked="0"/>
    </xf>
    <xf numFmtId="14" fontId="5" fillId="0" borderId="8" xfId="0" applyNumberFormat="1" applyFont="1" applyBorder="1" applyAlignment="1" applyProtection="1">
      <alignment horizontal="left"/>
      <protection locked="0"/>
    </xf>
    <xf numFmtId="14" fontId="5" fillId="0" borderId="0" xfId="0" applyNumberFormat="1" applyFont="1" applyAlignment="1" applyProtection="1">
      <alignment horizontal="center"/>
      <protection locked="0"/>
    </xf>
    <xf numFmtId="14" fontId="5" fillId="0" borderId="6" xfId="0" applyNumberFormat="1" applyFont="1" applyBorder="1" applyAlignment="1" applyProtection="1">
      <alignment horizontal="left" vertical="top"/>
      <protection locked="0"/>
    </xf>
    <xf numFmtId="14" fontId="5" fillId="7" borderId="8" xfId="0" applyNumberFormat="1" applyFont="1" applyFill="1" applyBorder="1" applyProtection="1">
      <protection locked="0"/>
    </xf>
    <xf numFmtId="0" fontId="5" fillId="7" borderId="8" xfId="0" applyFont="1" applyFill="1" applyBorder="1" applyAlignment="1" applyProtection="1">
      <alignment horizontal="center"/>
      <protection locked="0"/>
    </xf>
    <xf numFmtId="14" fontId="7" fillId="12" borderId="8" xfId="0" applyNumberFormat="1" applyFont="1" applyFill="1" applyBorder="1" applyAlignment="1" applyProtection="1">
      <alignment horizontal="center"/>
      <protection locked="0"/>
    </xf>
    <xf numFmtId="0" fontId="14" fillId="7" borderId="28" xfId="0" applyFont="1" applyFill="1" applyBorder="1" applyAlignment="1">
      <alignment horizontal="center"/>
    </xf>
    <xf numFmtId="0" fontId="5" fillId="7" borderId="4" xfId="0" applyFont="1" applyFill="1" applyBorder="1" applyAlignment="1">
      <alignment horizontal="center"/>
    </xf>
    <xf numFmtId="0" fontId="5" fillId="7" borderId="4" xfId="0" applyFont="1" applyFill="1" applyBorder="1" applyAlignment="1">
      <alignment horizontal="center" vertical="top"/>
    </xf>
    <xf numFmtId="0" fontId="14" fillId="7" borderId="1" xfId="0" applyFont="1" applyFill="1" applyBorder="1" applyAlignment="1">
      <alignment horizontal="center"/>
    </xf>
    <xf numFmtId="0" fontId="12" fillId="3" borderId="4" xfId="0" applyFont="1" applyFill="1" applyBorder="1" applyAlignment="1">
      <alignment horizontal="right" vertical="top"/>
    </xf>
    <xf numFmtId="0" fontId="3" fillId="0" borderId="1" xfId="0" applyFont="1" applyBorder="1" applyAlignment="1">
      <alignment horizontal="right" wrapText="1"/>
    </xf>
    <xf numFmtId="0" fontId="4" fillId="0" borderId="1" xfId="0" applyFont="1" applyBorder="1" applyAlignment="1">
      <alignment horizontal="left" vertical="center"/>
    </xf>
    <xf numFmtId="0" fontId="12" fillId="3" borderId="1" xfId="0" applyFont="1" applyFill="1" applyBorder="1" applyAlignment="1">
      <alignment horizontal="center" vertical="top"/>
    </xf>
    <xf numFmtId="0" fontId="3" fillId="0" borderId="41" xfId="0" applyFont="1" applyBorder="1" applyAlignment="1">
      <alignment horizontal="center"/>
    </xf>
    <xf numFmtId="0" fontId="9" fillId="0" borderId="42" xfId="0" applyFont="1" applyBorder="1" applyAlignment="1">
      <alignment horizontal="center"/>
    </xf>
    <xf numFmtId="0" fontId="3" fillId="0" borderId="43" xfId="0" applyFont="1" applyBorder="1" applyAlignment="1">
      <alignment horizontal="center"/>
    </xf>
    <xf numFmtId="0" fontId="3" fillId="0" borderId="44" xfId="0" applyFont="1" applyBorder="1" applyAlignment="1">
      <alignment horizontal="center"/>
    </xf>
    <xf numFmtId="14" fontId="7" fillId="0" borderId="45" xfId="0" applyNumberFormat="1" applyFont="1" applyBorder="1" applyAlignment="1">
      <alignment horizontal="center"/>
    </xf>
    <xf numFmtId="0" fontId="3" fillId="0" borderId="70" xfId="0" applyFont="1" applyBorder="1" applyAlignment="1">
      <alignment horizontal="center"/>
    </xf>
    <xf numFmtId="0" fontId="7" fillId="0" borderId="71" xfId="0" applyFont="1" applyBorder="1" applyAlignment="1">
      <alignment horizontal="right"/>
    </xf>
    <xf numFmtId="14" fontId="7" fillId="0" borderId="72" xfId="0" applyNumberFormat="1" applyFont="1" applyBorder="1" applyAlignment="1">
      <alignment horizontal="center"/>
    </xf>
    <xf numFmtId="49" fontId="15" fillId="0" borderId="0" xfId="0" quotePrefix="1" applyNumberFormat="1" applyFont="1"/>
    <xf numFmtId="167" fontId="7" fillId="0" borderId="16" xfId="0" applyNumberFormat="1" applyFont="1" applyBorder="1" applyAlignment="1">
      <alignment horizontal="left"/>
    </xf>
    <xf numFmtId="0" fontId="5" fillId="0" borderId="7" xfId="0" applyFont="1" applyBorder="1" applyProtection="1">
      <protection locked="0"/>
    </xf>
    <xf numFmtId="0" fontId="5" fillId="0" borderId="8" xfId="0" applyFont="1" applyBorder="1" applyProtection="1">
      <protection locked="0"/>
    </xf>
    <xf numFmtId="0" fontId="7" fillId="0" borderId="7" xfId="0" applyFont="1" applyBorder="1" applyProtection="1">
      <protection locked="0"/>
    </xf>
    <xf numFmtId="0" fontId="0" fillId="0" borderId="24" xfId="0" applyBorder="1"/>
    <xf numFmtId="0" fontId="5" fillId="0" borderId="41" xfId="0" applyFont="1" applyBorder="1" applyAlignment="1">
      <alignment vertical="center"/>
    </xf>
    <xf numFmtId="0" fontId="5" fillId="0" borderId="43" xfId="0" applyFont="1" applyBorder="1" applyAlignment="1">
      <alignment vertical="center"/>
    </xf>
    <xf numFmtId="0" fontId="5" fillId="0" borderId="44" xfId="0" applyFont="1" applyBorder="1" applyAlignment="1">
      <alignment vertical="center"/>
    </xf>
    <xf numFmtId="0" fontId="5" fillId="0" borderId="45" xfId="0" applyFont="1" applyBorder="1" applyAlignment="1">
      <alignment vertical="center"/>
    </xf>
    <xf numFmtId="0" fontId="5" fillId="0" borderId="70" xfId="0" applyFont="1" applyBorder="1" applyAlignment="1">
      <alignment vertical="center"/>
    </xf>
    <xf numFmtId="0" fontId="5" fillId="0" borderId="72" xfId="0" applyFont="1" applyBorder="1" applyAlignment="1">
      <alignment vertical="center"/>
    </xf>
    <xf numFmtId="0" fontId="5" fillId="0" borderId="78" xfId="0" applyFont="1" applyBorder="1" applyAlignment="1">
      <alignment vertical="center" wrapText="1"/>
    </xf>
    <xf numFmtId="166" fontId="7" fillId="16" borderId="16" xfId="0" applyNumberFormat="1" applyFont="1" applyFill="1" applyBorder="1" applyAlignment="1" applyProtection="1">
      <alignment horizontal="center"/>
      <protection locked="0"/>
    </xf>
    <xf numFmtId="0" fontId="7" fillId="16" borderId="8" xfId="0" applyFont="1" applyFill="1" applyBorder="1" applyAlignment="1" applyProtection="1">
      <alignment horizontal="center"/>
      <protection locked="0"/>
    </xf>
    <xf numFmtId="14" fontId="7" fillId="16" borderId="8" xfId="0" applyNumberFormat="1" applyFont="1" applyFill="1" applyBorder="1" applyAlignment="1" applyProtection="1">
      <alignment horizontal="center"/>
      <protection locked="0"/>
    </xf>
    <xf numFmtId="0" fontId="7" fillId="16" borderId="16" xfId="0" applyFont="1" applyFill="1" applyBorder="1" applyAlignment="1" applyProtection="1">
      <alignment horizontal="center"/>
      <protection locked="0"/>
    </xf>
    <xf numFmtId="0" fontId="7" fillId="0" borderId="0" xfId="0" applyFont="1" applyAlignment="1">
      <alignment horizontal="left"/>
    </xf>
    <xf numFmtId="1" fontId="7" fillId="0" borderId="1" xfId="0" applyNumberFormat="1" applyFont="1" applyBorder="1"/>
    <xf numFmtId="5" fontId="7" fillId="0" borderId="6" xfId="0" applyNumberFormat="1" applyFont="1" applyBorder="1" applyAlignment="1">
      <alignment horizontal="center"/>
    </xf>
    <xf numFmtId="0" fontId="0" fillId="0" borderId="44" xfId="0" applyBorder="1"/>
    <xf numFmtId="0" fontId="0" fillId="0" borderId="45" xfId="0" applyBorder="1"/>
    <xf numFmtId="172" fontId="7" fillId="0" borderId="39" xfId="0" applyNumberFormat="1" applyFont="1" applyBorder="1"/>
    <xf numFmtId="0" fontId="0" fillId="0" borderId="79" xfId="0" applyBorder="1" applyProtection="1">
      <protection locked="0"/>
    </xf>
    <xf numFmtId="0" fontId="28" fillId="0" borderId="80" xfId="0" applyFont="1" applyBorder="1" applyProtection="1">
      <protection locked="0"/>
    </xf>
    <xf numFmtId="0" fontId="3" fillId="0" borderId="83" xfId="0" applyFont="1" applyBorder="1" applyProtection="1">
      <protection locked="0"/>
    </xf>
    <xf numFmtId="0" fontId="3" fillId="0" borderId="85" xfId="0" applyFont="1" applyBorder="1" applyProtection="1">
      <protection locked="0"/>
    </xf>
    <xf numFmtId="0" fontId="0" fillId="0" borderId="85" xfId="0" applyBorder="1" applyProtection="1">
      <protection locked="0"/>
    </xf>
    <xf numFmtId="0" fontId="28" fillId="0" borderId="86" xfId="0" applyFont="1" applyBorder="1" applyProtection="1">
      <protection locked="0"/>
    </xf>
    <xf numFmtId="0" fontId="18" fillId="0" borderId="81" xfId="0" applyFont="1" applyBorder="1" applyAlignment="1">
      <alignment horizontal="right" vertical="center"/>
    </xf>
    <xf numFmtId="0" fontId="18" fillId="0" borderId="82" xfId="0" applyFont="1" applyBorder="1" applyAlignment="1">
      <alignment horizontal="right" vertical="center"/>
    </xf>
    <xf numFmtId="0" fontId="7" fillId="15" borderId="81" xfId="0" applyFont="1" applyFill="1" applyBorder="1" applyAlignment="1">
      <alignment wrapText="1"/>
    </xf>
    <xf numFmtId="0" fontId="7" fillId="15" borderId="82" xfId="0" applyFont="1" applyFill="1" applyBorder="1" applyAlignment="1">
      <alignment wrapText="1"/>
    </xf>
    <xf numFmtId="172" fontId="5" fillId="0" borderId="1" xfId="0" applyNumberFormat="1" applyFont="1" applyBorder="1" applyAlignment="1">
      <alignment horizontal="center" vertical="center" wrapText="1"/>
    </xf>
    <xf numFmtId="0" fontId="5" fillId="0" borderId="1" xfId="0" applyFont="1" applyBorder="1" applyProtection="1">
      <protection locked="0"/>
    </xf>
    <xf numFmtId="0" fontId="7" fillId="0" borderId="87" xfId="0" applyFont="1" applyBorder="1" applyAlignment="1" applyProtection="1">
      <alignment horizontal="center"/>
      <protection locked="0"/>
    </xf>
    <xf numFmtId="172" fontId="7" fillId="0" borderId="87" xfId="0" applyNumberFormat="1" applyFont="1" applyBorder="1" applyAlignment="1" applyProtection="1">
      <alignment horizontal="center" vertical="center"/>
      <protection locked="0"/>
    </xf>
    <xf numFmtId="0" fontId="7" fillId="0" borderId="43" xfId="0" applyFont="1" applyBorder="1"/>
    <xf numFmtId="0" fontId="7" fillId="0" borderId="45" xfId="0" applyFont="1" applyBorder="1"/>
    <xf numFmtId="0" fontId="6" fillId="0" borderId="44" xfId="0" applyFont="1" applyBorder="1"/>
    <xf numFmtId="0" fontId="6" fillId="0" borderId="1" xfId="0" applyFont="1" applyBorder="1"/>
    <xf numFmtId="172" fontId="7" fillId="0" borderId="1" xfId="0" applyNumberFormat="1" applyFont="1" applyBorder="1"/>
    <xf numFmtId="0" fontId="7" fillId="0" borderId="44" xfId="0" applyFont="1" applyBorder="1" applyAlignment="1">
      <alignment wrapText="1"/>
    </xf>
    <xf numFmtId="0" fontId="16" fillId="0" borderId="70" xfId="0" applyFont="1" applyBorder="1" applyAlignment="1">
      <alignment wrapText="1"/>
    </xf>
    <xf numFmtId="0" fontId="16" fillId="0" borderId="71" xfId="0" applyFont="1" applyBorder="1" applyAlignment="1">
      <alignment wrapText="1"/>
    </xf>
    <xf numFmtId="0" fontId="16" fillId="0" borderId="72" xfId="0" applyFont="1" applyBorder="1" applyAlignment="1">
      <alignment wrapText="1"/>
    </xf>
    <xf numFmtId="0" fontId="15" fillId="0" borderId="1" xfId="0" quotePrefix="1" applyFont="1" applyBorder="1"/>
    <xf numFmtId="0" fontId="7" fillId="10" borderId="39" xfId="0" applyFont="1" applyFill="1" applyBorder="1" applyAlignment="1">
      <alignment horizontal="center"/>
    </xf>
    <xf numFmtId="170" fontId="7" fillId="10" borderId="39" xfId="0" applyNumberFormat="1" applyFont="1" applyFill="1" applyBorder="1" applyAlignment="1">
      <alignment horizontal="center"/>
    </xf>
    <xf numFmtId="14" fontId="5" fillId="6" borderId="1" xfId="0" applyNumberFormat="1" applyFont="1" applyFill="1" applyBorder="1" applyProtection="1">
      <protection locked="0"/>
    </xf>
    <xf numFmtId="0" fontId="1" fillId="0" borderId="1" xfId="0" applyFont="1" applyBorder="1"/>
    <xf numFmtId="0" fontId="4" fillId="0" borderId="1" xfId="0" applyFont="1" applyBorder="1" applyAlignment="1">
      <alignment horizontal="right" vertical="center"/>
    </xf>
    <xf numFmtId="0" fontId="4" fillId="0" borderId="1" xfId="0" applyFont="1" applyBorder="1" applyAlignment="1">
      <alignment vertical="top"/>
    </xf>
    <xf numFmtId="0" fontId="17" fillId="0" borderId="1" xfId="0" applyFont="1" applyBorder="1"/>
    <xf numFmtId="0" fontId="17" fillId="13" borderId="1" xfId="0" applyFont="1" applyFill="1" applyBorder="1"/>
    <xf numFmtId="14" fontId="7" fillId="9" borderId="39" xfId="0" applyNumberFormat="1" applyFont="1" applyFill="1" applyBorder="1" applyAlignment="1" applyProtection="1">
      <alignment horizontal="center"/>
      <protection locked="0"/>
    </xf>
    <xf numFmtId="14" fontId="7" fillId="9" borderId="1" xfId="0" applyNumberFormat="1" applyFont="1" applyFill="1" applyBorder="1" applyAlignment="1" applyProtection="1">
      <alignment horizontal="center"/>
      <protection locked="0"/>
    </xf>
    <xf numFmtId="164" fontId="7" fillId="0" borderId="1" xfId="0" applyNumberFormat="1" applyFont="1" applyBorder="1" applyAlignment="1">
      <alignment horizontal="center"/>
    </xf>
    <xf numFmtId="0" fontId="17" fillId="13" borderId="1" xfId="0" applyFont="1" applyFill="1" applyBorder="1" applyAlignment="1">
      <alignment horizontal="center"/>
    </xf>
    <xf numFmtId="14" fontId="7" fillId="2" borderId="39" xfId="0" applyNumberFormat="1" applyFont="1" applyFill="1" applyBorder="1" applyAlignment="1" applyProtection="1">
      <alignment horizontal="center"/>
      <protection locked="0"/>
    </xf>
    <xf numFmtId="172" fontId="7" fillId="14" borderId="39" xfId="0" applyNumberFormat="1" applyFont="1" applyFill="1" applyBorder="1" applyAlignment="1" applyProtection="1">
      <alignment horizontal="center"/>
      <protection locked="0"/>
    </xf>
    <xf numFmtId="172" fontId="7" fillId="14" borderId="73" xfId="0" applyNumberFormat="1" applyFont="1" applyFill="1" applyBorder="1" applyAlignment="1" applyProtection="1">
      <alignment horizontal="center"/>
      <protection locked="0"/>
    </xf>
    <xf numFmtId="172" fontId="7" fillId="0" borderId="1" xfId="0" applyNumberFormat="1" applyFont="1" applyBorder="1" applyAlignment="1">
      <alignment horizontal="center"/>
    </xf>
    <xf numFmtId="172" fontId="7" fillId="0" borderId="1" xfId="1" applyNumberFormat="1" applyFont="1" applyFill="1" applyBorder="1" applyAlignment="1">
      <alignment horizontal="center"/>
    </xf>
    <xf numFmtId="0" fontId="15" fillId="0" borderId="84" xfId="0" applyFont="1" applyBorder="1" applyProtection="1">
      <protection locked="0"/>
    </xf>
    <xf numFmtId="0" fontId="15" fillId="0" borderId="86" xfId="0" applyFont="1" applyBorder="1" applyProtection="1">
      <protection locked="0"/>
    </xf>
    <xf numFmtId="0" fontId="14" fillId="7" borderId="1" xfId="0" applyFont="1" applyFill="1" applyBorder="1" applyAlignment="1">
      <alignment horizontal="right"/>
    </xf>
    <xf numFmtId="0" fontId="14" fillId="7" borderId="26" xfId="0" applyFont="1" applyFill="1" applyBorder="1" applyAlignment="1">
      <alignment horizontal="center" vertical="top"/>
    </xf>
    <xf numFmtId="172" fontId="5" fillId="0" borderId="6" xfId="0" applyNumberFormat="1" applyFont="1" applyBorder="1" applyAlignment="1" applyProtection="1">
      <alignment horizontal="center"/>
      <protection locked="0"/>
    </xf>
    <xf numFmtId="0" fontId="9" fillId="0" borderId="0" xfId="0" applyFont="1" applyAlignment="1">
      <alignment horizontal="center"/>
    </xf>
    <xf numFmtId="172" fontId="5" fillId="0" borderId="5" xfId="0" applyNumberFormat="1" applyFont="1" applyBorder="1"/>
    <xf numFmtId="172" fontId="5" fillId="0" borderId="38" xfId="0" applyNumberFormat="1" applyFont="1" applyBorder="1" applyAlignment="1">
      <alignment horizontal="center"/>
    </xf>
    <xf numFmtId="0" fontId="7" fillId="0" borderId="1" xfId="0" applyFont="1" applyBorder="1" applyAlignment="1">
      <alignment wrapText="1"/>
    </xf>
    <xf numFmtId="166" fontId="5" fillId="0" borderId="5" xfId="0" applyNumberFormat="1" applyFont="1" applyBorder="1" applyAlignment="1">
      <alignment horizontal="center"/>
    </xf>
    <xf numFmtId="172" fontId="5" fillId="0" borderId="38" xfId="0" applyNumberFormat="1" applyFont="1" applyBorder="1" applyAlignment="1">
      <alignment horizontal="center" wrapText="1"/>
    </xf>
    <xf numFmtId="0" fontId="9" fillId="0" borderId="1" xfId="0" applyFont="1" applyBorder="1" applyAlignment="1">
      <alignment horizontal="center"/>
    </xf>
    <xf numFmtId="172" fontId="5" fillId="0" borderId="45" xfId="0" applyNumberFormat="1" applyFont="1" applyBorder="1"/>
    <xf numFmtId="172" fontId="5" fillId="0" borderId="88" xfId="0" applyNumberFormat="1" applyFont="1" applyBorder="1" applyAlignment="1">
      <alignment horizontal="center"/>
    </xf>
    <xf numFmtId="166" fontId="5" fillId="0" borderId="45" xfId="0" applyNumberFormat="1" applyFont="1" applyBorder="1" applyAlignment="1">
      <alignment horizontal="center"/>
    </xf>
    <xf numFmtId="172" fontId="5" fillId="0" borderId="88" xfId="0" applyNumberFormat="1" applyFont="1" applyBorder="1" applyAlignment="1">
      <alignment horizontal="center" wrapText="1"/>
    </xf>
    <xf numFmtId="0" fontId="7" fillId="15" borderId="40" xfId="0" applyFont="1" applyFill="1" applyBorder="1" applyAlignment="1">
      <alignment wrapText="1"/>
    </xf>
    <xf numFmtId="0" fontId="7" fillId="15" borderId="40" xfId="0" applyFont="1" applyFill="1" applyBorder="1" applyAlignment="1">
      <alignment horizontal="left" wrapText="1"/>
    </xf>
    <xf numFmtId="165" fontId="7" fillId="0" borderId="8" xfId="0" applyNumberFormat="1" applyFont="1" applyBorder="1" applyAlignment="1" applyProtection="1">
      <alignment horizontal="center"/>
      <protection locked="0"/>
    </xf>
    <xf numFmtId="0" fontId="17" fillId="0" borderId="8" xfId="0" applyFont="1" applyBorder="1" applyProtection="1">
      <protection locked="0"/>
    </xf>
    <xf numFmtId="164" fontId="7" fillId="0" borderId="8" xfId="0" applyNumberFormat="1" applyFont="1" applyBorder="1" applyAlignment="1">
      <alignment horizontal="center"/>
    </xf>
    <xf numFmtId="0" fontId="17" fillId="0" borderId="6" xfId="0" applyFont="1" applyBorder="1"/>
  </cellXfs>
  <cellStyles count="2">
    <cellStyle name="Normal" xfId="0" builtinId="0"/>
    <cellStyle name="Percent" xfId="1" builtinId="5"/>
  </cellStyles>
  <dxfs count="5">
    <dxf>
      <font>
        <color rgb="FF006100"/>
      </font>
      <fill>
        <patternFill>
          <bgColor rgb="FFC6EFCE"/>
        </patternFill>
      </fill>
    </dxf>
    <dxf>
      <font>
        <color rgb="FF9C0006"/>
      </font>
      <fill>
        <patternFill>
          <bgColor rgb="FFFFC7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5" Type="http://schemas.openxmlformats.org/officeDocument/2006/relationships/customXml" Target="../customXml/item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23" Type="http://schemas.openxmlformats.org/officeDocument/2006/relationships/calcChain" Target="calcChai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22"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oneCellAnchor>
    <xdr:from>
      <xdr:col>1</xdr:col>
      <xdr:colOff>9525</xdr:colOff>
      <xdr:row>0</xdr:row>
      <xdr:rowOff>152400</xdr:rowOff>
    </xdr:from>
    <xdr:ext cx="3467100" cy="560854"/>
    <xdr:pic>
      <xdr:nvPicPr>
        <xdr:cNvPr id="5" name="image1.jpg" descr="Colorado Department of Health Care Policy and Financing Logo">
          <a:extLst>
            <a:ext uri="{FF2B5EF4-FFF2-40B4-BE49-F238E27FC236}">
              <a16:creationId xmlns:a16="http://schemas.microsoft.com/office/drawing/2014/main" id="{00000000-0008-0000-0000-000005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04775" y="152400"/>
          <a:ext cx="3467100" cy="56085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38100</xdr:colOff>
      <xdr:row>0</xdr:row>
      <xdr:rowOff>155818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55818"/>
          <a:ext cx="3467100" cy="56085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45720</xdr:colOff>
      <xdr:row>0</xdr:row>
      <xdr:rowOff>110098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45720" y="11009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2</xdr:col>
          <xdr:colOff>257175</xdr:colOff>
          <xdr:row>10</xdr:row>
          <xdr:rowOff>266700</xdr:rowOff>
        </xdr:from>
        <xdr:to>
          <xdr:col>2</xdr:col>
          <xdr:colOff>561975</xdr:colOff>
          <xdr:row>12</xdr:row>
          <xdr:rowOff>9525</xdr:rowOff>
        </xdr:to>
        <xdr:sp macro="" textlink="">
          <xdr:nvSpPr>
            <xdr:cNvPr id="12289" name="Check Box 1" descr="SSI Documented Checkbox" hidden="1">
              <a:extLst>
                <a:ext uri="{63B3BB69-23CF-44E3-9099-C40C66FF867C}">
                  <a14:compatExt spid="_x0000_s12289"/>
                </a:ext>
                <a:ext uri="{FF2B5EF4-FFF2-40B4-BE49-F238E27FC236}">
                  <a16:creationId xmlns:a16="http://schemas.microsoft.com/office/drawing/2014/main" id="{00000000-0008-0000-02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10</xdr:row>
          <xdr:rowOff>266700</xdr:rowOff>
        </xdr:from>
        <xdr:to>
          <xdr:col>3</xdr:col>
          <xdr:colOff>790575</xdr:colOff>
          <xdr:row>12</xdr:row>
          <xdr:rowOff>9525</xdr:rowOff>
        </xdr:to>
        <xdr:sp macro="" textlink="">
          <xdr:nvSpPr>
            <xdr:cNvPr id="12290" name="Check Box 2" descr="SSI Self-Declared Checkbox" hidden="1">
              <a:extLst>
                <a:ext uri="{63B3BB69-23CF-44E3-9099-C40C66FF867C}">
                  <a14:compatExt spid="_x0000_s12290"/>
                </a:ext>
                <a:ext uri="{FF2B5EF4-FFF2-40B4-BE49-F238E27FC236}">
                  <a16:creationId xmlns:a16="http://schemas.microsoft.com/office/drawing/2014/main" id="{00000000-0008-0000-02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11</xdr:row>
          <xdr:rowOff>266700</xdr:rowOff>
        </xdr:from>
        <xdr:to>
          <xdr:col>2</xdr:col>
          <xdr:colOff>561975</xdr:colOff>
          <xdr:row>13</xdr:row>
          <xdr:rowOff>28575</xdr:rowOff>
        </xdr:to>
        <xdr:sp macro="" textlink="">
          <xdr:nvSpPr>
            <xdr:cNvPr id="12291" name="Check Box 3" descr="SSDI Documented Checkbox" hidden="1">
              <a:extLst>
                <a:ext uri="{63B3BB69-23CF-44E3-9099-C40C66FF867C}">
                  <a14:compatExt spid="_x0000_s12291"/>
                </a:ext>
                <a:ext uri="{FF2B5EF4-FFF2-40B4-BE49-F238E27FC236}">
                  <a16:creationId xmlns:a16="http://schemas.microsoft.com/office/drawing/2014/main" id="{00000000-0008-0000-02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11</xdr:row>
          <xdr:rowOff>266700</xdr:rowOff>
        </xdr:from>
        <xdr:to>
          <xdr:col>3</xdr:col>
          <xdr:colOff>790575</xdr:colOff>
          <xdr:row>13</xdr:row>
          <xdr:rowOff>28575</xdr:rowOff>
        </xdr:to>
        <xdr:sp macro="" textlink="">
          <xdr:nvSpPr>
            <xdr:cNvPr id="12292" name="Check Box 4" descr="SSDI Self-Declared Checkbox" hidden="1">
              <a:extLst>
                <a:ext uri="{63B3BB69-23CF-44E3-9099-C40C66FF867C}">
                  <a14:compatExt spid="_x0000_s12292"/>
                </a:ext>
                <a:ext uri="{FF2B5EF4-FFF2-40B4-BE49-F238E27FC236}">
                  <a16:creationId xmlns:a16="http://schemas.microsoft.com/office/drawing/2014/main" id="{00000000-0008-0000-02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12</xdr:row>
          <xdr:rowOff>266700</xdr:rowOff>
        </xdr:from>
        <xdr:to>
          <xdr:col>2</xdr:col>
          <xdr:colOff>561975</xdr:colOff>
          <xdr:row>14</xdr:row>
          <xdr:rowOff>28575</xdr:rowOff>
        </xdr:to>
        <xdr:sp macro="" textlink="">
          <xdr:nvSpPr>
            <xdr:cNvPr id="12293" name="Check Box 5" descr="Disbursement from Retirement Accounts Documented Checkbox" hidden="1">
              <a:extLst>
                <a:ext uri="{63B3BB69-23CF-44E3-9099-C40C66FF867C}">
                  <a14:compatExt spid="_x0000_s12293"/>
                </a:ext>
                <a:ext uri="{FF2B5EF4-FFF2-40B4-BE49-F238E27FC236}">
                  <a16:creationId xmlns:a16="http://schemas.microsoft.com/office/drawing/2014/main" id="{00000000-0008-0000-02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12</xdr:row>
          <xdr:rowOff>266700</xdr:rowOff>
        </xdr:from>
        <xdr:to>
          <xdr:col>3</xdr:col>
          <xdr:colOff>790575</xdr:colOff>
          <xdr:row>14</xdr:row>
          <xdr:rowOff>28575</xdr:rowOff>
        </xdr:to>
        <xdr:sp macro="" textlink="">
          <xdr:nvSpPr>
            <xdr:cNvPr id="12294" name="Check Box 6" descr="Disbursement from Retirement Accounts Self-Declared Checkbox" hidden="1">
              <a:extLst>
                <a:ext uri="{63B3BB69-23CF-44E3-9099-C40C66FF867C}">
                  <a14:compatExt spid="_x0000_s12294"/>
                </a:ext>
                <a:ext uri="{FF2B5EF4-FFF2-40B4-BE49-F238E27FC236}">
                  <a16:creationId xmlns:a16="http://schemas.microsoft.com/office/drawing/2014/main" id="{00000000-0008-0000-02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13</xdr:row>
          <xdr:rowOff>266700</xdr:rowOff>
        </xdr:from>
        <xdr:to>
          <xdr:col>2</xdr:col>
          <xdr:colOff>561975</xdr:colOff>
          <xdr:row>15</xdr:row>
          <xdr:rowOff>28575</xdr:rowOff>
        </xdr:to>
        <xdr:sp macro="" textlink="">
          <xdr:nvSpPr>
            <xdr:cNvPr id="12295" name="Check Box 7" descr="Pension Payments Documented Checkbox" hidden="1">
              <a:extLst>
                <a:ext uri="{63B3BB69-23CF-44E3-9099-C40C66FF867C}">
                  <a14:compatExt spid="_x0000_s12295"/>
                </a:ext>
                <a:ext uri="{FF2B5EF4-FFF2-40B4-BE49-F238E27FC236}">
                  <a16:creationId xmlns:a16="http://schemas.microsoft.com/office/drawing/2014/main" id="{00000000-0008-0000-02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13</xdr:row>
          <xdr:rowOff>266700</xdr:rowOff>
        </xdr:from>
        <xdr:to>
          <xdr:col>3</xdr:col>
          <xdr:colOff>790575</xdr:colOff>
          <xdr:row>15</xdr:row>
          <xdr:rowOff>28575</xdr:rowOff>
        </xdr:to>
        <xdr:sp macro="" textlink="">
          <xdr:nvSpPr>
            <xdr:cNvPr id="12296" name="Check Box 8" descr="Pension Payments Self-Declared Checkbox" hidden="1">
              <a:extLst>
                <a:ext uri="{63B3BB69-23CF-44E3-9099-C40C66FF867C}">
                  <a14:compatExt spid="_x0000_s12296"/>
                </a:ext>
                <a:ext uri="{FF2B5EF4-FFF2-40B4-BE49-F238E27FC236}">
                  <a16:creationId xmlns:a16="http://schemas.microsoft.com/office/drawing/2014/main" id="{00000000-0008-0000-02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14</xdr:row>
          <xdr:rowOff>266700</xdr:rowOff>
        </xdr:from>
        <xdr:to>
          <xdr:col>2</xdr:col>
          <xdr:colOff>561975</xdr:colOff>
          <xdr:row>16</xdr:row>
          <xdr:rowOff>28575</xdr:rowOff>
        </xdr:to>
        <xdr:sp macro="" textlink="">
          <xdr:nvSpPr>
            <xdr:cNvPr id="12297" name="Check Box 9" descr="Payments from Trust Funds Documented Checkbox" hidden="1">
              <a:extLst>
                <a:ext uri="{63B3BB69-23CF-44E3-9099-C40C66FF867C}">
                  <a14:compatExt spid="_x0000_s12297"/>
                </a:ext>
                <a:ext uri="{FF2B5EF4-FFF2-40B4-BE49-F238E27FC236}">
                  <a16:creationId xmlns:a16="http://schemas.microsoft.com/office/drawing/2014/main" id="{00000000-0008-0000-0200-000009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14</xdr:row>
          <xdr:rowOff>266700</xdr:rowOff>
        </xdr:from>
        <xdr:to>
          <xdr:col>3</xdr:col>
          <xdr:colOff>790575</xdr:colOff>
          <xdr:row>16</xdr:row>
          <xdr:rowOff>28575</xdr:rowOff>
        </xdr:to>
        <xdr:sp macro="" textlink="">
          <xdr:nvSpPr>
            <xdr:cNvPr id="12298" name="Check Box 10" descr="Payments from Trust Funds Self-Declared Checkbox" hidden="1">
              <a:extLst>
                <a:ext uri="{63B3BB69-23CF-44E3-9099-C40C66FF867C}">
                  <a14:compatExt spid="_x0000_s12298"/>
                </a:ext>
                <a:ext uri="{FF2B5EF4-FFF2-40B4-BE49-F238E27FC236}">
                  <a16:creationId xmlns:a16="http://schemas.microsoft.com/office/drawing/2014/main" id="{00000000-0008-0000-0200-00000A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257175</xdr:colOff>
          <xdr:row>15</xdr:row>
          <xdr:rowOff>266700</xdr:rowOff>
        </xdr:from>
        <xdr:to>
          <xdr:col>2</xdr:col>
          <xdr:colOff>561975</xdr:colOff>
          <xdr:row>17</xdr:row>
          <xdr:rowOff>28575</xdr:rowOff>
        </xdr:to>
        <xdr:sp macro="" textlink="">
          <xdr:nvSpPr>
            <xdr:cNvPr id="12299" name="Check Box 11" descr="Disbursement from Lottery Winnings Documented Checkbox" hidden="1">
              <a:extLst>
                <a:ext uri="{63B3BB69-23CF-44E3-9099-C40C66FF867C}">
                  <a14:compatExt spid="_x0000_s12299"/>
                </a:ext>
                <a:ext uri="{FF2B5EF4-FFF2-40B4-BE49-F238E27FC236}">
                  <a16:creationId xmlns:a16="http://schemas.microsoft.com/office/drawing/2014/main" id="{00000000-0008-0000-0200-00000B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485775</xdr:colOff>
          <xdr:row>15</xdr:row>
          <xdr:rowOff>266700</xdr:rowOff>
        </xdr:from>
        <xdr:to>
          <xdr:col>3</xdr:col>
          <xdr:colOff>790575</xdr:colOff>
          <xdr:row>17</xdr:row>
          <xdr:rowOff>28575</xdr:rowOff>
        </xdr:to>
        <xdr:sp macro="" textlink="">
          <xdr:nvSpPr>
            <xdr:cNvPr id="12300" name="Check Box 12" descr="Disbursement from Lottery Winnings Self-Declared Checkbox" hidden="1">
              <a:extLst>
                <a:ext uri="{63B3BB69-23CF-44E3-9099-C40C66FF867C}">
                  <a14:compatExt spid="_x0000_s12300"/>
                </a:ext>
                <a:ext uri="{FF2B5EF4-FFF2-40B4-BE49-F238E27FC236}">
                  <a16:creationId xmlns:a16="http://schemas.microsoft.com/office/drawing/2014/main" id="{00000000-0008-0000-0200-00000C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oneCellAnchor>
    <xdr:from>
      <xdr:col>0</xdr:col>
      <xdr:colOff>38100</xdr:colOff>
      <xdr:row>0</xdr:row>
      <xdr:rowOff>112003</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112003"/>
          <a:ext cx="3467100" cy="560854"/>
        </a:xfrm>
        <a:prstGeom prst="rect">
          <a:avLst/>
        </a:prstGeom>
        <a:noFill/>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60960</xdr:colOff>
      <xdr:row>0</xdr:row>
      <xdr:rowOff>92827</xdr:rowOff>
    </xdr:from>
    <xdr:ext cx="2962275" cy="479191"/>
    <xdr:pic>
      <xdr:nvPicPr>
        <xdr:cNvPr id="2" name="image2.png" descr="Colorado Department of Health Care Policy and Financing Logo">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60960" y="92827"/>
          <a:ext cx="2962275" cy="479191"/>
        </a:xfrm>
        <a:prstGeom prst="rect">
          <a:avLst/>
        </a:prstGeom>
        <a:noFill/>
      </xdr:spPr>
    </xdr:pic>
    <xdr:clientData/>
  </xdr:oneCellAnchor>
  <mc:AlternateContent xmlns:mc="http://schemas.openxmlformats.org/markup-compatibility/2006">
    <mc:Choice xmlns:a14="http://schemas.microsoft.com/office/drawing/2010/main" Requires="a14">
      <xdr:twoCellAnchor editAs="oneCell">
        <xdr:from>
          <xdr:col>6</xdr:col>
          <xdr:colOff>47625</xdr:colOff>
          <xdr:row>30</xdr:row>
          <xdr:rowOff>38100</xdr:rowOff>
        </xdr:from>
        <xdr:to>
          <xdr:col>6</xdr:col>
          <xdr:colOff>190500</xdr:colOff>
          <xdr:row>31</xdr:row>
          <xdr:rowOff>28575</xdr:rowOff>
        </xdr:to>
        <xdr:sp macro="" textlink="">
          <xdr:nvSpPr>
            <xdr:cNvPr id="4099" name="CheckBox1" descr="Patient declares they have no deductions checkbox"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oneCellAnchor>
    <xdr:from>
      <xdr:col>0</xdr:col>
      <xdr:colOff>38100</xdr:colOff>
      <xdr:row>0</xdr:row>
      <xdr:rowOff>94858</xdr:rowOff>
    </xdr:from>
    <xdr:ext cx="3467100" cy="560854"/>
    <xdr:pic>
      <xdr:nvPicPr>
        <xdr:cNvPr id="2" name="image1.jpg" descr="Colorado Department of Health Care Policy and Financing Logo">
          <a:extLst>
            <a:ext uri="{FF2B5EF4-FFF2-40B4-BE49-F238E27FC236}">
              <a16:creationId xmlns:a16="http://schemas.microsoft.com/office/drawing/2014/main" id="{00000000-0008-0000-0500-000002000000}"/>
            </a:ext>
          </a:extLst>
        </xdr:cNvPr>
        <xdr:cNvPicPr preferRelativeResize="0"/>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38100" y="94858"/>
          <a:ext cx="3467100" cy="560854"/>
        </a:xfrm>
        <a:prstGeom prst="rect">
          <a:avLst/>
        </a:prstGeom>
        <a:noFill/>
      </xdr:spPr>
    </xdr:pic>
    <xdr:clientData/>
  </xdr:oneCellAnchor>
  <mc:AlternateContent xmlns:mc="http://schemas.openxmlformats.org/markup-compatibility/2006">
    <mc:Choice xmlns:a14="http://schemas.microsoft.com/office/drawing/2010/main" Requires="a14">
      <xdr:twoCellAnchor editAs="absolute">
        <xdr:from>
          <xdr:col>1</xdr:col>
          <xdr:colOff>1057275</xdr:colOff>
          <xdr:row>49</xdr:row>
          <xdr:rowOff>190500</xdr:rowOff>
        </xdr:from>
        <xdr:to>
          <xdr:col>2</xdr:col>
          <xdr:colOff>114300</xdr:colOff>
          <xdr:row>51</xdr:row>
          <xdr:rowOff>9525</xdr:rowOff>
        </xdr:to>
        <xdr:sp macro="" textlink="">
          <xdr:nvSpPr>
            <xdr:cNvPr id="15363" name="Check Box 3" descr="Checkbox for patients who are informed of their application outcome by means other than in person" hidden="1">
              <a:extLst>
                <a:ext uri="{63B3BB69-23CF-44E3-9099-C40C66FF867C}">
                  <a14:compatExt spid="_x0000_s15363"/>
                </a:ext>
                <a:ext uri="{FF2B5EF4-FFF2-40B4-BE49-F238E27FC236}">
                  <a16:creationId xmlns:a16="http://schemas.microsoft.com/office/drawing/2014/main" id="{00000000-0008-0000-05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419100</xdr:colOff>
          <xdr:row>50</xdr:row>
          <xdr:rowOff>9525</xdr:rowOff>
        </xdr:from>
        <xdr:to>
          <xdr:col>4</xdr:col>
          <xdr:colOff>723900</xdr:colOff>
          <xdr:row>51</xdr:row>
          <xdr:rowOff>19050</xdr:rowOff>
        </xdr:to>
        <xdr:sp macro="" textlink="">
          <xdr:nvSpPr>
            <xdr:cNvPr id="15364" name="Check Box 4" descr="Checkbox for patients contacted by phone in regards to the outcome of their application" hidden="1">
              <a:extLst>
                <a:ext uri="{63B3BB69-23CF-44E3-9099-C40C66FF867C}">
                  <a14:compatExt spid="_x0000_s15364"/>
                </a:ext>
                <a:ext uri="{FF2B5EF4-FFF2-40B4-BE49-F238E27FC236}">
                  <a16:creationId xmlns:a16="http://schemas.microsoft.com/office/drawing/2014/main" id="{00000000-0008-0000-05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xdr:col>
          <xdr:colOff>1133475</xdr:colOff>
          <xdr:row>50</xdr:row>
          <xdr:rowOff>9525</xdr:rowOff>
        </xdr:from>
        <xdr:to>
          <xdr:col>5</xdr:col>
          <xdr:colOff>295275</xdr:colOff>
          <xdr:row>51</xdr:row>
          <xdr:rowOff>9525</xdr:rowOff>
        </xdr:to>
        <xdr:sp macro="" textlink="">
          <xdr:nvSpPr>
            <xdr:cNvPr id="15365" name="Check Box 5" descr="Checkbox for patients contacted by email in regards to the outcome of their application" hidden="1">
              <a:extLst>
                <a:ext uri="{63B3BB69-23CF-44E3-9099-C40C66FF867C}">
                  <a14:compatExt spid="_x0000_s15365"/>
                </a:ext>
                <a:ext uri="{FF2B5EF4-FFF2-40B4-BE49-F238E27FC236}">
                  <a16:creationId xmlns:a16="http://schemas.microsoft.com/office/drawing/2014/main" id="{00000000-0008-0000-05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247650</xdr:colOff>
          <xdr:row>50</xdr:row>
          <xdr:rowOff>19050</xdr:rowOff>
        </xdr:from>
        <xdr:to>
          <xdr:col>6</xdr:col>
          <xdr:colOff>533400</xdr:colOff>
          <xdr:row>51</xdr:row>
          <xdr:rowOff>19050</xdr:rowOff>
        </xdr:to>
        <xdr:sp macro="" textlink="">
          <xdr:nvSpPr>
            <xdr:cNvPr id="15366" name="Check Box 6" descr="Checkbox for patients contacted by a way other than in person, by phone or by email in regards to the outcome of their application" hidden="1">
              <a:extLst>
                <a:ext uri="{63B3BB69-23CF-44E3-9099-C40C66FF867C}">
                  <a14:compatExt spid="_x0000_s15366"/>
                </a:ext>
                <a:ext uri="{FF2B5EF4-FFF2-40B4-BE49-F238E27FC236}">
                  <a16:creationId xmlns:a16="http://schemas.microsoft.com/office/drawing/2014/main" id="{00000000-0008-0000-05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oneCellAnchor>
    <xdr:from>
      <xdr:col>0</xdr:col>
      <xdr:colOff>74945</xdr:colOff>
      <xdr:row>0</xdr:row>
      <xdr:rowOff>91048</xdr:rowOff>
    </xdr:from>
    <xdr:ext cx="3065749" cy="560854"/>
    <xdr:pic>
      <xdr:nvPicPr>
        <xdr:cNvPr id="2" name="image1.jpg" descr="Colorado Indigent Care Program Logo">
          <a:extLst>
            <a:ext uri="{FF2B5EF4-FFF2-40B4-BE49-F238E27FC236}">
              <a16:creationId xmlns:a16="http://schemas.microsoft.com/office/drawing/2014/main" id="{00000000-0008-0000-09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74945" y="91048"/>
          <a:ext cx="3065749" cy="560854"/>
        </a:xfrm>
        <a:prstGeom prst="rect">
          <a:avLst/>
        </a:prstGeom>
        <a:noFill/>
      </xdr:spPr>
    </xdr:pic>
    <xdr:clientData/>
  </xdr:oneCellAnchor>
</xdr:wsDr>
</file>

<file path=xl/drawings/drawing8.xml><?xml version="1.0" encoding="utf-8"?>
<xdr:wsDr xmlns:xdr="http://schemas.openxmlformats.org/drawingml/2006/spreadsheetDrawing" xmlns:a="http://schemas.openxmlformats.org/drawingml/2006/main">
  <xdr:oneCellAnchor>
    <xdr:from>
      <xdr:col>0</xdr:col>
      <xdr:colOff>76200</xdr:colOff>
      <xdr:row>16</xdr:row>
      <xdr:rowOff>161925</xdr:rowOff>
    </xdr:from>
    <xdr:ext cx="2790825" cy="495300"/>
    <xdr:pic>
      <xdr:nvPicPr>
        <xdr:cNvPr id="2" name="image3.png" descr="Colorado Indigent Care Program Logo">
          <a:extLst>
            <a:ext uri="{FF2B5EF4-FFF2-40B4-BE49-F238E27FC236}">
              <a16:creationId xmlns:a16="http://schemas.microsoft.com/office/drawing/2014/main" id="{00000000-0008-0000-0A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xdr:one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219075</xdr:colOff>
          <xdr:row>4</xdr:row>
          <xdr:rowOff>0</xdr:rowOff>
        </xdr:from>
        <xdr:to>
          <xdr:col>2</xdr:col>
          <xdr:colOff>28575</xdr:colOff>
          <xdr:row>5</xdr:row>
          <xdr:rowOff>28575</xdr:rowOff>
        </xdr:to>
        <xdr:sp macro="" textlink="">
          <xdr:nvSpPr>
            <xdr:cNvPr id="6146" name="Check Box 2" descr="I am experiencing homelessness and I am unable to provide my Social Security Number." hidden="1">
              <a:extLst>
                <a:ext uri="{63B3BB69-23CF-44E3-9099-C40C66FF867C}">
                  <a14:compatExt spid="_x0000_s6146"/>
                </a:ext>
                <a:ext uri="{FF2B5EF4-FFF2-40B4-BE49-F238E27FC236}">
                  <a16:creationId xmlns:a16="http://schemas.microsoft.com/office/drawing/2014/main" id="{00000000-0008-0000-0B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5</xdr:row>
          <xdr:rowOff>0</xdr:rowOff>
        </xdr:from>
        <xdr:to>
          <xdr:col>2</xdr:col>
          <xdr:colOff>28575</xdr:colOff>
          <xdr:row>6</xdr:row>
          <xdr:rowOff>28575</xdr:rowOff>
        </xdr:to>
        <xdr:sp macro="" textlink="">
          <xdr:nvSpPr>
            <xdr:cNvPr id="6147" name="Check Box 3" descr="I am not eligible to receive a Social Security Number." hidden="1">
              <a:extLst>
                <a:ext uri="{63B3BB69-23CF-44E3-9099-C40C66FF867C}">
                  <a14:compatExt spid="_x0000_s6147"/>
                </a:ext>
                <a:ext uri="{FF2B5EF4-FFF2-40B4-BE49-F238E27FC236}">
                  <a16:creationId xmlns:a16="http://schemas.microsoft.com/office/drawing/2014/main" id="{00000000-0008-0000-0B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6</xdr:row>
          <xdr:rowOff>0</xdr:rowOff>
        </xdr:from>
        <xdr:to>
          <xdr:col>2</xdr:col>
          <xdr:colOff>28575</xdr:colOff>
          <xdr:row>7</xdr:row>
          <xdr:rowOff>28575</xdr:rowOff>
        </xdr:to>
        <xdr:sp macro="" textlink="">
          <xdr:nvSpPr>
            <xdr:cNvPr id="6148" name="Check Box 4" descr="I can only be issued a Social Security Number for a valid non-work reason." hidden="1">
              <a:extLst>
                <a:ext uri="{63B3BB69-23CF-44E3-9099-C40C66FF867C}">
                  <a14:compatExt spid="_x0000_s6148"/>
                </a:ext>
                <a:ext uri="{FF2B5EF4-FFF2-40B4-BE49-F238E27FC236}">
                  <a16:creationId xmlns:a16="http://schemas.microsoft.com/office/drawing/2014/main" id="{00000000-0008-0000-0B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7</xdr:row>
          <xdr:rowOff>0</xdr:rowOff>
        </xdr:from>
        <xdr:to>
          <xdr:col>2</xdr:col>
          <xdr:colOff>28575</xdr:colOff>
          <xdr:row>8</xdr:row>
          <xdr:rowOff>28575</xdr:rowOff>
        </xdr:to>
        <xdr:sp macro="" textlink="">
          <xdr:nvSpPr>
            <xdr:cNvPr id="6149" name="Check Box 5" descr="I hold a well-established religious objection to having a Social Security Number." hidden="1">
              <a:extLst>
                <a:ext uri="{63B3BB69-23CF-44E3-9099-C40C66FF867C}">
                  <a14:compatExt spid="_x0000_s6149"/>
                </a:ext>
                <a:ext uri="{FF2B5EF4-FFF2-40B4-BE49-F238E27FC236}">
                  <a16:creationId xmlns:a16="http://schemas.microsoft.com/office/drawing/2014/main" id="{00000000-0008-0000-0B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20.xml"/><Relationship Id="rId2" Type="http://schemas.openxmlformats.org/officeDocument/2006/relationships/drawing" Target="../drawings/drawing9.xml"/><Relationship Id="rId1" Type="http://schemas.openxmlformats.org/officeDocument/2006/relationships/printerSettings" Target="../printerSettings/printerSettings12.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openxmlformats.org/officeDocument/2006/relationships/image" Target="../media/image2.emf"/><Relationship Id="rId4" Type="http://schemas.openxmlformats.org/officeDocument/2006/relationships/control" Target="../activeX/activeX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outlinePr summaryBelow="0" summaryRight="0"/>
    <pageSetUpPr fitToPage="1"/>
  </sheetPr>
  <dimension ref="A1:O165"/>
  <sheetViews>
    <sheetView showGridLines="0" showRowColHeaders="0" tabSelected="1" zoomScaleNormal="100" workbookViewId="0">
      <selection activeCell="C7" sqref="C7"/>
    </sheetView>
  </sheetViews>
  <sheetFormatPr defaultColWidth="12.625" defaultRowHeight="15" customHeight="1" x14ac:dyDescent="0.2"/>
  <cols>
    <col min="1" max="1" width="1.25" style="410" customWidth="1"/>
    <col min="2" max="2" width="62.375" style="410" customWidth="1"/>
    <col min="3" max="3" width="39.875" style="435" customWidth="1"/>
    <col min="4" max="4" width="1.25" style="410" customWidth="1"/>
    <col min="5" max="5" width="1.5" style="410" customWidth="1"/>
    <col min="6" max="6" width="1.25" style="410" customWidth="1"/>
    <col min="7" max="8" width="12.625" style="410"/>
    <col min="9" max="9" width="23.25" style="410" customWidth="1"/>
    <col min="10" max="11" width="12.625" style="410"/>
    <col min="12" max="12" width="15.5" style="410" customWidth="1"/>
    <col min="13" max="16384" width="12.625" style="410"/>
  </cols>
  <sheetData>
    <row r="1" spans="1:15" ht="75" customHeight="1" x14ac:dyDescent="0.2">
      <c r="B1" s="587" t="str">
        <f>"Version"&amp;" "&amp; 'Background Information'!$B$1</f>
        <v>Version 1.3</v>
      </c>
      <c r="E1" s="436"/>
    </row>
    <row r="2" spans="1:15" ht="18" x14ac:dyDescent="0.25">
      <c r="A2" s="417"/>
      <c r="B2" s="588" t="s">
        <v>0</v>
      </c>
      <c r="C2" s="417"/>
      <c r="D2" s="417"/>
      <c r="E2" s="436"/>
      <c r="F2" s="417"/>
      <c r="G2" s="414"/>
      <c r="H2" s="206"/>
      <c r="I2" s="206"/>
      <c r="J2" s="206"/>
      <c r="K2" s="206"/>
      <c r="L2" s="206"/>
      <c r="M2" s="206"/>
      <c r="N2" s="206"/>
      <c r="O2" s="206"/>
    </row>
    <row r="3" spans="1:15" ht="30" customHeight="1" x14ac:dyDescent="0.25">
      <c r="A3" s="418"/>
      <c r="B3" s="589" t="s">
        <v>1</v>
      </c>
      <c r="C3" s="590"/>
      <c r="D3" s="418"/>
      <c r="E3" s="437"/>
      <c r="F3" s="206"/>
      <c r="I3" s="206"/>
      <c r="J3" s="206"/>
      <c r="K3" s="206"/>
      <c r="L3" s="206"/>
      <c r="M3" s="206"/>
      <c r="N3" s="206"/>
      <c r="O3" s="206"/>
    </row>
    <row r="4" spans="1:15" x14ac:dyDescent="0.25">
      <c r="A4" s="419"/>
      <c r="B4" s="420"/>
      <c r="C4" s="419"/>
      <c r="D4" s="419"/>
      <c r="E4" s="438"/>
      <c r="F4" s="419"/>
      <c r="G4" s="411"/>
      <c r="H4" s="206"/>
      <c r="I4" s="206"/>
      <c r="J4" s="206"/>
      <c r="K4" s="206"/>
      <c r="L4" s="206"/>
      <c r="M4" s="206"/>
      <c r="N4" s="206"/>
      <c r="O4" s="206"/>
    </row>
    <row r="5" spans="1:15" x14ac:dyDescent="0.25">
      <c r="A5" s="421"/>
      <c r="B5" s="422" t="s">
        <v>2</v>
      </c>
      <c r="C5" s="591"/>
      <c r="D5" s="421"/>
      <c r="E5" s="438"/>
      <c r="F5" s="421"/>
      <c r="G5" s="411"/>
      <c r="H5" s="206"/>
      <c r="I5" s="206"/>
      <c r="J5" s="206"/>
      <c r="K5" s="206"/>
      <c r="L5" s="206"/>
      <c r="M5" s="206"/>
      <c r="N5" s="206"/>
      <c r="O5" s="206"/>
    </row>
    <row r="6" spans="1:15" x14ac:dyDescent="0.25">
      <c r="A6" s="421"/>
      <c r="B6" s="197"/>
      <c r="C6" s="421"/>
      <c r="D6" s="421"/>
      <c r="E6" s="438"/>
      <c r="F6" s="421"/>
      <c r="G6" s="411"/>
      <c r="H6" s="206"/>
      <c r="I6" s="206"/>
      <c r="J6" s="206"/>
      <c r="K6" s="206"/>
      <c r="L6" s="206"/>
      <c r="M6" s="206"/>
      <c r="N6" s="206"/>
      <c r="O6" s="206"/>
    </row>
    <row r="7" spans="1:15" x14ac:dyDescent="0.25">
      <c r="A7" s="421"/>
      <c r="B7" s="197" t="s">
        <v>3</v>
      </c>
      <c r="C7" s="498"/>
      <c r="D7" s="421"/>
      <c r="E7" s="438"/>
      <c r="F7" s="421"/>
      <c r="G7" s="411"/>
      <c r="H7" s="206"/>
      <c r="I7" s="206"/>
      <c r="J7" s="206"/>
      <c r="K7" s="206"/>
      <c r="L7" s="206"/>
      <c r="M7" s="206"/>
      <c r="N7" s="206"/>
      <c r="O7" s="206"/>
    </row>
    <row r="8" spans="1:15" x14ac:dyDescent="0.25">
      <c r="A8" s="421"/>
      <c r="B8" s="197" t="s">
        <v>4</v>
      </c>
      <c r="C8" s="498"/>
      <c r="D8" s="421"/>
      <c r="E8" s="438"/>
      <c r="F8" s="421"/>
      <c r="G8" s="411"/>
      <c r="H8" s="206"/>
      <c r="I8" s="206"/>
      <c r="J8" s="206"/>
      <c r="K8" s="206"/>
      <c r="L8" s="206"/>
      <c r="M8" s="206"/>
      <c r="N8" s="206"/>
      <c r="O8" s="206"/>
    </row>
    <row r="9" spans="1:15" x14ac:dyDescent="0.25">
      <c r="A9" s="423"/>
      <c r="B9" s="197" t="s">
        <v>5</v>
      </c>
      <c r="C9" s="499"/>
      <c r="D9" s="423"/>
      <c r="E9" s="438"/>
      <c r="F9" s="423"/>
      <c r="G9" s="411"/>
      <c r="H9" s="206"/>
      <c r="I9" s="206"/>
      <c r="J9" s="206"/>
      <c r="K9" s="206"/>
      <c r="L9" s="206"/>
      <c r="M9" s="206"/>
      <c r="N9" s="206"/>
      <c r="O9" s="206"/>
    </row>
    <row r="10" spans="1:15" x14ac:dyDescent="0.25">
      <c r="A10" s="423"/>
      <c r="B10" s="197" t="s">
        <v>6</v>
      </c>
      <c r="C10" s="592"/>
      <c r="D10" s="423"/>
      <c r="E10" s="438"/>
      <c r="F10" s="423"/>
      <c r="G10" s="411"/>
      <c r="H10" s="206"/>
      <c r="I10" s="206"/>
      <c r="J10" s="206"/>
      <c r="K10" s="206"/>
      <c r="L10" s="206"/>
      <c r="M10" s="206"/>
      <c r="N10" s="206"/>
      <c r="O10" s="206"/>
    </row>
    <row r="11" spans="1:15" x14ac:dyDescent="0.25">
      <c r="A11" s="423"/>
      <c r="B11" s="197" t="s">
        <v>7</v>
      </c>
      <c r="C11" s="593"/>
      <c r="D11" s="423"/>
      <c r="E11" s="438"/>
      <c r="F11" s="423"/>
      <c r="G11" s="411"/>
      <c r="H11" s="206"/>
      <c r="I11" s="206"/>
      <c r="J11" s="206"/>
      <c r="K11" s="206"/>
      <c r="L11" s="206"/>
      <c r="M11" s="206"/>
      <c r="N11" s="206"/>
      <c r="O11" s="206"/>
    </row>
    <row r="12" spans="1:15" x14ac:dyDescent="0.25">
      <c r="A12" s="423"/>
      <c r="B12" s="197"/>
      <c r="C12" s="594"/>
      <c r="D12" s="423"/>
      <c r="E12" s="438"/>
      <c r="F12" s="423"/>
      <c r="G12" s="411"/>
      <c r="H12" s="206"/>
      <c r="I12" s="206"/>
      <c r="J12" s="206"/>
      <c r="K12" s="206"/>
      <c r="L12" s="206"/>
      <c r="M12" s="206"/>
      <c r="N12" s="206"/>
      <c r="O12" s="206"/>
    </row>
    <row r="13" spans="1:15" ht="29.25" x14ac:dyDescent="0.25">
      <c r="A13" s="423"/>
      <c r="B13" s="197" t="s">
        <v>8</v>
      </c>
      <c r="C13" s="502"/>
      <c r="D13" s="423"/>
      <c r="E13" s="438"/>
      <c r="F13" s="423"/>
      <c r="G13" s="411"/>
      <c r="H13" s="206"/>
      <c r="I13" s="206"/>
      <c r="J13" s="206"/>
      <c r="K13" s="206"/>
      <c r="L13" s="206"/>
      <c r="M13" s="206"/>
      <c r="N13" s="206"/>
      <c r="O13" s="206"/>
    </row>
    <row r="14" spans="1:15" x14ac:dyDescent="0.25">
      <c r="A14" s="423"/>
      <c r="B14" s="197" t="s">
        <v>9</v>
      </c>
      <c r="C14" s="502"/>
      <c r="D14" s="423"/>
      <c r="E14" s="438"/>
      <c r="F14" s="423"/>
      <c r="G14" s="411"/>
      <c r="H14" s="206"/>
      <c r="I14" s="206"/>
      <c r="J14" s="206"/>
      <c r="K14" s="206"/>
      <c r="L14" s="206"/>
      <c r="M14" s="206"/>
      <c r="N14" s="206"/>
      <c r="O14" s="206"/>
    </row>
    <row r="15" spans="1:15" x14ac:dyDescent="0.25">
      <c r="A15" s="423"/>
      <c r="B15" s="197"/>
      <c r="C15" s="594"/>
      <c r="D15" s="423"/>
      <c r="E15" s="438"/>
      <c r="F15" s="423"/>
      <c r="G15" s="411"/>
      <c r="H15" s="206"/>
      <c r="I15" s="206"/>
      <c r="J15" s="206"/>
      <c r="K15" s="206"/>
      <c r="L15" s="206"/>
      <c r="M15" s="206"/>
      <c r="N15" s="206"/>
      <c r="O15" s="206"/>
    </row>
    <row r="16" spans="1:15" x14ac:dyDescent="0.25">
      <c r="A16" s="423"/>
      <c r="B16" s="424" t="s">
        <v>10</v>
      </c>
      <c r="C16" s="595"/>
      <c r="D16" s="423"/>
      <c r="E16" s="438"/>
      <c r="F16" s="423"/>
      <c r="G16" s="411"/>
      <c r="H16" s="206"/>
      <c r="I16" s="206"/>
      <c r="J16" s="206"/>
      <c r="K16" s="206"/>
      <c r="L16" s="206"/>
      <c r="M16" s="206"/>
      <c r="N16" s="206"/>
      <c r="O16" s="206"/>
    </row>
    <row r="17" spans="1:15" x14ac:dyDescent="0.25">
      <c r="A17" s="423"/>
      <c r="B17" s="425"/>
      <c r="C17" s="421"/>
      <c r="D17" s="423"/>
      <c r="E17" s="438"/>
      <c r="F17" s="423"/>
      <c r="G17" s="411"/>
      <c r="H17" s="206"/>
      <c r="I17" s="206"/>
      <c r="J17" s="206"/>
      <c r="K17" s="206"/>
      <c r="L17" s="206"/>
      <c r="M17" s="206"/>
      <c r="N17" s="206"/>
      <c r="O17" s="206"/>
    </row>
    <row r="18" spans="1:15" x14ac:dyDescent="0.25">
      <c r="A18" s="421"/>
      <c r="B18" s="425" t="s">
        <v>11</v>
      </c>
      <c r="C18" s="421"/>
      <c r="D18" s="421"/>
      <c r="E18" s="438"/>
      <c r="F18" s="421"/>
      <c r="G18" s="411"/>
      <c r="H18" s="206"/>
      <c r="I18" s="206"/>
      <c r="J18" s="206"/>
      <c r="K18" s="206"/>
      <c r="L18" s="206"/>
      <c r="M18" s="206"/>
      <c r="N18" s="206"/>
      <c r="O18" s="206"/>
    </row>
    <row r="19" spans="1:15" x14ac:dyDescent="0.25">
      <c r="A19" s="421"/>
      <c r="B19" s="197" t="s">
        <v>12</v>
      </c>
      <c r="C19" s="496"/>
      <c r="D19" s="421"/>
      <c r="E19" s="438"/>
      <c r="F19" s="421"/>
      <c r="G19" s="411"/>
      <c r="H19" s="206"/>
      <c r="I19" s="206"/>
      <c r="J19" s="206"/>
      <c r="K19" s="206"/>
      <c r="L19" s="206"/>
      <c r="M19" s="206"/>
      <c r="N19" s="206"/>
      <c r="O19" s="206"/>
    </row>
    <row r="20" spans="1:15" x14ac:dyDescent="0.25">
      <c r="A20" s="421"/>
      <c r="B20" s="197" t="s">
        <v>13</v>
      </c>
      <c r="C20" s="496"/>
      <c r="D20" s="421"/>
      <c r="E20" s="438"/>
      <c r="F20" s="421"/>
      <c r="G20" s="411"/>
      <c r="H20" s="206"/>
      <c r="I20" s="206"/>
      <c r="J20" s="206"/>
      <c r="K20" s="206"/>
      <c r="L20" s="206"/>
      <c r="M20" s="206"/>
      <c r="N20" s="206"/>
      <c r="O20" s="206"/>
    </row>
    <row r="21" spans="1:15" x14ac:dyDescent="0.25">
      <c r="A21" s="421"/>
      <c r="B21" s="197" t="s">
        <v>14</v>
      </c>
      <c r="C21" s="496"/>
      <c r="D21" s="421"/>
      <c r="E21" s="438"/>
      <c r="F21" s="421"/>
      <c r="G21" s="411"/>
      <c r="H21" s="206"/>
      <c r="I21" s="206"/>
      <c r="J21" s="206"/>
      <c r="K21" s="206"/>
      <c r="L21" s="206"/>
      <c r="M21" s="206"/>
      <c r="N21" s="206"/>
      <c r="O21" s="206"/>
    </row>
    <row r="22" spans="1:15" x14ac:dyDescent="0.25">
      <c r="A22" s="421"/>
      <c r="B22" s="197" t="s">
        <v>15</v>
      </c>
      <c r="C22" s="496"/>
      <c r="D22" s="421"/>
      <c r="E22" s="438"/>
      <c r="F22" s="421"/>
      <c r="G22" s="411"/>
      <c r="H22" s="206"/>
      <c r="I22" s="206"/>
      <c r="J22" s="206"/>
      <c r="K22" s="206"/>
      <c r="L22" s="206"/>
      <c r="M22" s="206"/>
      <c r="N22" s="206"/>
      <c r="O22" s="206"/>
    </row>
    <row r="23" spans="1:15" x14ac:dyDescent="0.25">
      <c r="A23" s="423"/>
      <c r="B23" s="197" t="s">
        <v>16</v>
      </c>
      <c r="C23" s="496"/>
      <c r="D23" s="423"/>
      <c r="E23" s="438"/>
      <c r="F23" s="423"/>
      <c r="G23" s="411"/>
      <c r="H23" s="206"/>
      <c r="I23" s="206"/>
      <c r="J23" s="206"/>
      <c r="K23" s="206"/>
      <c r="L23" s="206"/>
      <c r="M23" s="206"/>
      <c r="N23" s="206"/>
      <c r="O23" s="206"/>
    </row>
    <row r="24" spans="1:15" x14ac:dyDescent="0.25">
      <c r="A24" s="421"/>
      <c r="B24" s="197" t="s">
        <v>17</v>
      </c>
      <c r="C24" s="503"/>
      <c r="D24" s="421"/>
      <c r="E24" s="438"/>
      <c r="F24" s="421"/>
      <c r="G24" s="411"/>
      <c r="H24" s="206"/>
      <c r="I24" s="206"/>
      <c r="J24" s="206"/>
      <c r="K24" s="206"/>
      <c r="L24" s="206"/>
      <c r="M24" s="206"/>
      <c r="N24" s="206"/>
      <c r="O24" s="206"/>
    </row>
    <row r="25" spans="1:15" x14ac:dyDescent="0.25">
      <c r="A25" s="421"/>
      <c r="B25" s="197" t="s">
        <v>18</v>
      </c>
      <c r="C25" s="503"/>
      <c r="D25" s="421"/>
      <c r="E25" s="438"/>
      <c r="F25" s="421"/>
      <c r="G25" s="411"/>
      <c r="H25" s="206"/>
      <c r="I25" s="206"/>
      <c r="J25" s="206"/>
      <c r="K25" s="206"/>
      <c r="L25" s="206"/>
      <c r="M25" s="206"/>
      <c r="N25" s="206"/>
      <c r="O25" s="206"/>
    </row>
    <row r="26" spans="1:15" x14ac:dyDescent="0.25">
      <c r="A26" s="426"/>
      <c r="B26" s="197" t="s">
        <v>19</v>
      </c>
      <c r="C26" s="497"/>
      <c r="D26" s="426"/>
      <c r="E26" s="438"/>
      <c r="F26" s="426"/>
      <c r="G26" s="411"/>
      <c r="H26" s="206"/>
      <c r="I26" s="206"/>
      <c r="J26" s="206"/>
      <c r="K26" s="206"/>
      <c r="L26" s="206"/>
      <c r="M26" s="206"/>
      <c r="N26" s="206"/>
      <c r="O26" s="206"/>
    </row>
    <row r="27" spans="1:15" x14ac:dyDescent="0.25">
      <c r="A27" s="426"/>
      <c r="B27" s="197" t="s">
        <v>20</v>
      </c>
      <c r="C27" s="497"/>
      <c r="D27" s="426"/>
      <c r="E27" s="438"/>
      <c r="F27" s="426"/>
      <c r="G27" s="411"/>
      <c r="H27" s="206"/>
      <c r="I27" s="206"/>
      <c r="J27" s="206"/>
      <c r="K27" s="206"/>
      <c r="L27" s="206"/>
      <c r="M27" s="206"/>
      <c r="N27" s="206"/>
      <c r="O27" s="206"/>
    </row>
    <row r="28" spans="1:15" x14ac:dyDescent="0.25">
      <c r="A28" s="426"/>
      <c r="B28" s="197" t="s">
        <v>21</v>
      </c>
      <c r="C28" s="497"/>
      <c r="D28" s="426"/>
      <c r="E28" s="438"/>
      <c r="F28" s="426"/>
      <c r="G28" s="411"/>
      <c r="H28" s="206"/>
      <c r="I28" s="206"/>
      <c r="J28" s="206"/>
      <c r="K28" s="206"/>
      <c r="L28" s="206"/>
      <c r="M28" s="206"/>
      <c r="N28" s="206"/>
      <c r="O28" s="206"/>
    </row>
    <row r="29" spans="1:15" x14ac:dyDescent="0.25">
      <c r="A29" s="426"/>
      <c r="B29" s="197" t="s">
        <v>22</v>
      </c>
      <c r="C29" s="496"/>
      <c r="D29" s="426"/>
      <c r="E29" s="438"/>
      <c r="F29" s="426"/>
      <c r="G29" s="411"/>
      <c r="H29" s="206"/>
      <c r="I29" s="206"/>
      <c r="J29" s="206"/>
      <c r="K29" s="206"/>
      <c r="L29" s="206"/>
      <c r="M29" s="206"/>
      <c r="N29" s="206"/>
      <c r="O29" s="206"/>
    </row>
    <row r="30" spans="1:15" x14ac:dyDescent="0.25">
      <c r="A30" s="427"/>
      <c r="B30" s="197"/>
      <c r="C30" s="427"/>
      <c r="D30" s="427"/>
      <c r="E30" s="438"/>
      <c r="F30" s="427"/>
      <c r="G30" s="411"/>
      <c r="H30" s="206"/>
      <c r="I30" s="206"/>
      <c r="J30" s="206"/>
      <c r="K30" s="206"/>
      <c r="L30" s="206"/>
      <c r="M30" s="206"/>
      <c r="N30" s="206"/>
      <c r="O30" s="206"/>
    </row>
    <row r="31" spans="1:15" x14ac:dyDescent="0.25">
      <c r="A31" s="427"/>
      <c r="B31" s="425" t="s">
        <v>23</v>
      </c>
      <c r="C31" s="427"/>
      <c r="D31" s="427"/>
      <c r="E31" s="438"/>
      <c r="F31" s="427"/>
      <c r="G31" s="411"/>
      <c r="H31" s="206"/>
      <c r="I31" s="206"/>
      <c r="J31" s="206"/>
      <c r="K31" s="206"/>
      <c r="L31" s="206"/>
      <c r="M31" s="206"/>
      <c r="N31" s="206"/>
      <c r="O31" s="206"/>
    </row>
    <row r="32" spans="1:15" x14ac:dyDescent="0.25">
      <c r="A32" s="428"/>
      <c r="B32" s="197" t="s">
        <v>24</v>
      </c>
      <c r="C32" s="596"/>
      <c r="D32" s="428"/>
      <c r="E32" s="439"/>
      <c r="F32" s="428"/>
      <c r="G32" s="415"/>
      <c r="H32" s="206"/>
      <c r="I32" s="206"/>
      <c r="J32" s="206"/>
      <c r="K32" s="206"/>
      <c r="L32" s="206"/>
      <c r="M32" s="206"/>
      <c r="N32" s="206"/>
      <c r="O32" s="206"/>
    </row>
    <row r="33" spans="1:15" x14ac:dyDescent="0.25">
      <c r="A33" s="427"/>
      <c r="B33" s="197"/>
      <c r="C33" s="427"/>
      <c r="D33" s="427"/>
      <c r="E33" s="438"/>
      <c r="F33" s="427"/>
      <c r="G33" s="411"/>
      <c r="H33" s="206"/>
      <c r="I33" s="206"/>
      <c r="J33" s="206"/>
      <c r="K33" s="206"/>
      <c r="L33" s="206"/>
      <c r="M33" s="206"/>
      <c r="N33" s="206"/>
      <c r="O33" s="206"/>
    </row>
    <row r="34" spans="1:15" x14ac:dyDescent="0.25">
      <c r="A34" s="427"/>
      <c r="B34" s="425" t="s">
        <v>25</v>
      </c>
      <c r="C34" s="427"/>
      <c r="D34" s="427"/>
      <c r="E34" s="438"/>
      <c r="F34" s="427"/>
      <c r="G34" s="411"/>
      <c r="H34" s="206"/>
      <c r="I34" s="206"/>
      <c r="J34" s="206"/>
      <c r="K34" s="206"/>
      <c r="L34" s="206"/>
      <c r="M34" s="206"/>
      <c r="N34" s="206"/>
      <c r="O34" s="206"/>
    </row>
    <row r="35" spans="1:15" x14ac:dyDescent="0.25">
      <c r="A35" s="428"/>
      <c r="B35" s="197"/>
      <c r="C35" s="427"/>
      <c r="D35" s="428"/>
      <c r="E35" s="439"/>
      <c r="F35" s="428"/>
      <c r="G35" s="411"/>
      <c r="H35" s="206"/>
      <c r="I35" s="206"/>
      <c r="J35" s="206"/>
      <c r="K35" s="206"/>
      <c r="L35" s="206"/>
      <c r="M35" s="206"/>
      <c r="N35" s="206"/>
      <c r="O35" s="206"/>
    </row>
    <row r="36" spans="1:15" ht="29.25" x14ac:dyDescent="0.25">
      <c r="A36" s="421"/>
      <c r="B36" s="197" t="s">
        <v>26</v>
      </c>
      <c r="C36" s="500"/>
      <c r="D36" s="421"/>
      <c r="E36" s="438"/>
      <c r="F36" s="421"/>
      <c r="G36" s="411"/>
      <c r="H36" s="206"/>
      <c r="I36" s="206"/>
      <c r="J36" s="206"/>
      <c r="K36" s="206"/>
      <c r="L36" s="206"/>
      <c r="M36" s="206"/>
      <c r="N36" s="206"/>
      <c r="O36" s="206"/>
    </row>
    <row r="37" spans="1:15" x14ac:dyDescent="0.25">
      <c r="A37" s="421"/>
      <c r="B37" s="197"/>
      <c r="C37" s="427"/>
      <c r="D37" s="421"/>
      <c r="E37" s="438"/>
      <c r="F37" s="421"/>
      <c r="G37" s="411"/>
      <c r="H37" s="206"/>
      <c r="I37" s="206"/>
      <c r="J37" s="206"/>
      <c r="K37" s="206"/>
      <c r="L37" s="206"/>
      <c r="M37" s="206"/>
      <c r="N37" s="206"/>
      <c r="O37" s="206"/>
    </row>
    <row r="38" spans="1:15" x14ac:dyDescent="0.25">
      <c r="A38" s="421"/>
      <c r="B38" s="425" t="s">
        <v>27</v>
      </c>
      <c r="C38" s="421"/>
      <c r="D38" s="421"/>
      <c r="E38" s="438"/>
      <c r="F38" s="421"/>
      <c r="G38" s="411"/>
      <c r="H38" s="206"/>
      <c r="I38" s="206"/>
      <c r="J38" s="206"/>
      <c r="K38" s="206"/>
      <c r="L38" s="206"/>
      <c r="M38" s="206"/>
      <c r="N38" s="206"/>
      <c r="O38" s="206"/>
    </row>
    <row r="39" spans="1:15" x14ac:dyDescent="0.25">
      <c r="A39" s="421"/>
      <c r="B39" s="197"/>
      <c r="C39" s="421"/>
      <c r="D39" s="421"/>
      <c r="E39" s="438"/>
      <c r="F39" s="421"/>
      <c r="G39" s="411"/>
      <c r="H39" s="206"/>
      <c r="I39" s="206"/>
      <c r="J39" s="206"/>
      <c r="K39" s="206"/>
      <c r="L39" s="206"/>
      <c r="M39" s="206"/>
      <c r="N39" s="206"/>
      <c r="O39" s="206"/>
    </row>
    <row r="40" spans="1:15" ht="57" customHeight="1" x14ac:dyDescent="0.25">
      <c r="A40" s="423"/>
      <c r="B40" s="197" t="s">
        <v>28</v>
      </c>
      <c r="C40" s="500"/>
      <c r="D40" s="423"/>
      <c r="E40" s="438"/>
      <c r="F40" s="423"/>
      <c r="G40" s="415"/>
      <c r="H40" s="206"/>
      <c r="I40" s="206"/>
      <c r="J40" s="206"/>
      <c r="K40" s="206"/>
      <c r="L40" s="206"/>
      <c r="M40" s="206"/>
      <c r="N40" s="206"/>
      <c r="O40" s="206"/>
    </row>
    <row r="41" spans="1:15" x14ac:dyDescent="0.25">
      <c r="A41" s="421"/>
      <c r="B41" s="197"/>
      <c r="C41" s="421"/>
      <c r="D41" s="421"/>
      <c r="E41" s="438"/>
      <c r="F41" s="421"/>
      <c r="G41" s="411"/>
      <c r="H41" s="206"/>
      <c r="I41" s="206"/>
      <c r="J41" s="206"/>
      <c r="K41" s="206"/>
      <c r="L41" s="206"/>
      <c r="M41" s="206"/>
      <c r="N41" s="206"/>
      <c r="O41" s="206"/>
    </row>
    <row r="42" spans="1:15" ht="54" customHeight="1" x14ac:dyDescent="0.25">
      <c r="A42" s="421"/>
      <c r="B42" s="197" t="s">
        <v>29</v>
      </c>
      <c r="C42" s="500"/>
      <c r="D42" s="421"/>
      <c r="E42" s="438"/>
      <c r="F42" s="421"/>
      <c r="G42" s="411"/>
      <c r="H42" s="206"/>
      <c r="I42" s="206"/>
      <c r="J42" s="206"/>
      <c r="K42" s="206"/>
      <c r="L42" s="206"/>
      <c r="M42" s="206"/>
      <c r="N42" s="206"/>
      <c r="O42" s="206"/>
    </row>
    <row r="43" spans="1:15" x14ac:dyDescent="0.25">
      <c r="A43" s="421"/>
      <c r="B43" s="429"/>
      <c r="C43" s="421"/>
      <c r="D43" s="421"/>
      <c r="E43" s="438"/>
      <c r="F43" s="421"/>
      <c r="G43" s="411"/>
      <c r="H43" s="206"/>
      <c r="I43" s="206"/>
      <c r="J43" s="206"/>
      <c r="K43" s="206"/>
      <c r="L43" s="206"/>
      <c r="M43" s="206"/>
      <c r="N43" s="206"/>
      <c r="O43" s="206"/>
    </row>
    <row r="44" spans="1:15" x14ac:dyDescent="0.25">
      <c r="A44" s="421"/>
      <c r="B44" s="425" t="s">
        <v>30</v>
      </c>
      <c r="C44" s="421"/>
      <c r="D44" s="421"/>
      <c r="E44" s="438"/>
      <c r="F44" s="421"/>
      <c r="G44" s="411"/>
      <c r="H44" s="206"/>
      <c r="I44" s="206"/>
      <c r="J44" s="206"/>
      <c r="K44" s="206"/>
      <c r="L44" s="206"/>
      <c r="M44" s="206"/>
      <c r="N44" s="206"/>
      <c r="O44" s="206"/>
    </row>
    <row r="45" spans="1:15" x14ac:dyDescent="0.25">
      <c r="A45" s="421"/>
      <c r="B45" s="197"/>
      <c r="C45" s="421"/>
      <c r="D45" s="421"/>
      <c r="E45" s="438"/>
      <c r="F45" s="421"/>
      <c r="G45" s="411"/>
      <c r="H45" s="206"/>
      <c r="I45" s="206"/>
      <c r="J45" s="206"/>
      <c r="K45" s="206"/>
      <c r="L45" s="206"/>
      <c r="M45" s="206"/>
      <c r="N45" s="206"/>
      <c r="O45" s="206"/>
    </row>
    <row r="46" spans="1:15" ht="57.75" x14ac:dyDescent="0.25">
      <c r="A46" s="423"/>
      <c r="B46" s="197" t="s">
        <v>31</v>
      </c>
      <c r="C46" s="500"/>
      <c r="D46" s="423"/>
      <c r="E46" s="438"/>
      <c r="F46" s="423"/>
      <c r="G46" s="411"/>
      <c r="H46" s="206"/>
      <c r="I46" s="206"/>
      <c r="J46" s="206"/>
      <c r="K46" s="206"/>
      <c r="L46" s="206"/>
      <c r="M46" s="206"/>
      <c r="N46" s="206"/>
      <c r="O46" s="206"/>
    </row>
    <row r="47" spans="1:15" x14ac:dyDescent="0.25">
      <c r="A47" s="421"/>
      <c r="B47" s="197"/>
      <c r="C47" s="421"/>
      <c r="D47" s="421"/>
      <c r="E47" s="438"/>
      <c r="F47" s="421"/>
      <c r="G47" s="411"/>
      <c r="H47" s="206"/>
      <c r="I47" s="206"/>
      <c r="J47" s="206"/>
      <c r="K47" s="206"/>
      <c r="L47" s="206"/>
      <c r="M47" s="206"/>
      <c r="N47" s="206"/>
      <c r="O47" s="206"/>
    </row>
    <row r="48" spans="1:15" ht="57.75" x14ac:dyDescent="0.25">
      <c r="A48" s="421"/>
      <c r="B48" s="197" t="s">
        <v>32</v>
      </c>
      <c r="C48" s="500"/>
      <c r="D48" s="421"/>
      <c r="E48" s="438"/>
      <c r="F48" s="421"/>
      <c r="G48" s="411"/>
      <c r="H48" s="206"/>
      <c r="I48" s="206"/>
      <c r="J48" s="206"/>
      <c r="K48" s="206"/>
      <c r="L48" s="206"/>
      <c r="M48" s="206"/>
      <c r="N48" s="206"/>
      <c r="O48" s="206"/>
    </row>
    <row r="49" spans="1:15" x14ac:dyDescent="0.25">
      <c r="A49" s="421"/>
      <c r="B49" s="425"/>
      <c r="C49" s="421"/>
      <c r="D49" s="421"/>
      <c r="E49" s="438"/>
      <c r="F49" s="421"/>
      <c r="G49" s="411"/>
      <c r="H49" s="206"/>
      <c r="I49" s="206"/>
      <c r="J49" s="206"/>
      <c r="K49" s="206"/>
      <c r="L49" s="206"/>
      <c r="M49" s="206"/>
      <c r="N49" s="206"/>
      <c r="O49" s="206"/>
    </row>
    <row r="50" spans="1:15" x14ac:dyDescent="0.25">
      <c r="A50" s="421"/>
      <c r="B50" s="425" t="s">
        <v>33</v>
      </c>
      <c r="C50" s="421"/>
      <c r="D50" s="421"/>
      <c r="E50" s="438"/>
      <c r="F50" s="421"/>
      <c r="G50" s="411"/>
      <c r="H50" s="206"/>
      <c r="I50" s="206"/>
      <c r="J50" s="206"/>
      <c r="K50" s="206"/>
      <c r="L50" s="206"/>
      <c r="M50" s="206"/>
      <c r="N50" s="206"/>
      <c r="O50" s="206"/>
    </row>
    <row r="51" spans="1:15" ht="57.75" x14ac:dyDescent="0.25">
      <c r="A51" s="421"/>
      <c r="B51" s="197" t="s">
        <v>34</v>
      </c>
      <c r="C51" s="500"/>
      <c r="D51" s="421"/>
      <c r="E51" s="438"/>
      <c r="F51" s="421"/>
      <c r="G51" s="411"/>
      <c r="H51" s="206"/>
      <c r="I51" s="206"/>
      <c r="J51" s="206"/>
      <c r="K51" s="206"/>
      <c r="L51" s="206"/>
      <c r="M51" s="206"/>
      <c r="N51" s="206"/>
      <c r="O51" s="206"/>
    </row>
    <row r="52" spans="1:15" x14ac:dyDescent="0.25">
      <c r="A52" s="421"/>
      <c r="B52" s="197" t="s">
        <v>35</v>
      </c>
      <c r="C52" s="500"/>
      <c r="D52" s="421"/>
      <c r="E52" s="438"/>
      <c r="F52" s="421"/>
      <c r="G52" s="411"/>
      <c r="H52" s="206"/>
      <c r="I52" s="206"/>
      <c r="J52" s="206"/>
      <c r="K52" s="206"/>
      <c r="L52" s="206"/>
      <c r="M52" s="206"/>
      <c r="N52" s="206"/>
      <c r="O52" s="206"/>
    </row>
    <row r="53" spans="1:15" x14ac:dyDescent="0.25">
      <c r="A53" s="421"/>
      <c r="B53" s="197" t="s">
        <v>36</v>
      </c>
      <c r="C53" s="496"/>
      <c r="D53" s="421"/>
      <c r="E53" s="438"/>
      <c r="F53" s="421"/>
      <c r="G53" s="411"/>
      <c r="H53" s="206"/>
      <c r="I53" s="206"/>
      <c r="J53" s="206"/>
      <c r="K53" s="206"/>
      <c r="L53" s="206"/>
      <c r="M53" s="206"/>
      <c r="N53" s="206"/>
      <c r="O53" s="206"/>
    </row>
    <row r="54" spans="1:15" x14ac:dyDescent="0.25">
      <c r="A54" s="421"/>
      <c r="B54" s="197" t="s">
        <v>37</v>
      </c>
      <c r="C54" s="500"/>
      <c r="D54" s="421"/>
      <c r="E54" s="438"/>
      <c r="F54" s="421"/>
      <c r="G54" s="411"/>
      <c r="H54" s="206"/>
      <c r="I54" s="206"/>
      <c r="J54" s="206"/>
      <c r="K54" s="206"/>
      <c r="L54" s="206"/>
      <c r="M54" s="206"/>
      <c r="N54" s="206"/>
      <c r="O54" s="206"/>
    </row>
    <row r="55" spans="1:15" x14ac:dyDescent="0.25">
      <c r="A55" s="421"/>
      <c r="B55" s="421"/>
      <c r="C55" s="421"/>
      <c r="D55" s="421"/>
      <c r="E55" s="438"/>
      <c r="F55" s="421"/>
      <c r="G55" s="411"/>
      <c r="H55" s="206"/>
      <c r="I55" s="206"/>
      <c r="J55" s="206"/>
      <c r="K55" s="206"/>
      <c r="L55" s="206"/>
      <c r="M55" s="206"/>
      <c r="N55" s="206"/>
      <c r="O55" s="206"/>
    </row>
    <row r="56" spans="1:15" x14ac:dyDescent="0.25">
      <c r="A56" s="421"/>
      <c r="B56" s="425" t="s">
        <v>38</v>
      </c>
      <c r="C56" s="427"/>
      <c r="D56" s="421"/>
      <c r="E56" s="438"/>
      <c r="F56" s="421"/>
      <c r="G56" s="411"/>
      <c r="H56" s="206"/>
      <c r="I56" s="206"/>
      <c r="J56" s="206"/>
      <c r="K56" s="206"/>
      <c r="L56" s="206"/>
      <c r="M56" s="206"/>
      <c r="N56" s="206"/>
      <c r="O56" s="206"/>
    </row>
    <row r="57" spans="1:15" x14ac:dyDescent="0.25">
      <c r="A57" s="421"/>
      <c r="B57" s="197"/>
      <c r="C57" s="427"/>
      <c r="D57" s="421"/>
      <c r="E57" s="438"/>
      <c r="F57" s="421"/>
      <c r="G57" s="411"/>
      <c r="H57" s="206"/>
      <c r="I57" s="206"/>
      <c r="J57" s="206"/>
      <c r="K57" s="206"/>
      <c r="L57" s="206"/>
      <c r="M57" s="206"/>
      <c r="N57" s="206"/>
      <c r="O57" s="206"/>
    </row>
    <row r="58" spans="1:15" x14ac:dyDescent="0.25">
      <c r="A58" s="421"/>
      <c r="B58" s="197" t="s">
        <v>39</v>
      </c>
      <c r="C58" s="496"/>
      <c r="D58" s="421"/>
      <c r="E58" s="438"/>
      <c r="F58" s="421"/>
      <c r="G58" s="411"/>
      <c r="H58" s="206"/>
      <c r="I58" s="206"/>
      <c r="J58" s="206"/>
      <c r="K58" s="206"/>
      <c r="L58" s="206"/>
      <c r="M58" s="206"/>
      <c r="N58" s="206"/>
      <c r="O58" s="206"/>
    </row>
    <row r="59" spans="1:15" ht="29.25" x14ac:dyDescent="0.25">
      <c r="A59" s="421"/>
      <c r="B59" s="197" t="s">
        <v>40</v>
      </c>
      <c r="C59" s="504">
        <v>0</v>
      </c>
      <c r="D59" s="421"/>
      <c r="E59" s="438"/>
      <c r="F59" s="421"/>
      <c r="G59" s="411"/>
      <c r="H59" s="206"/>
      <c r="I59" s="206"/>
      <c r="J59" s="206"/>
      <c r="K59" s="206"/>
      <c r="L59" s="206"/>
      <c r="M59" s="206"/>
      <c r="N59" s="206"/>
      <c r="O59" s="206"/>
    </row>
    <row r="60" spans="1:15" x14ac:dyDescent="0.25">
      <c r="A60" s="423"/>
      <c r="B60" s="197"/>
      <c r="C60" s="427"/>
      <c r="D60" s="423"/>
      <c r="E60" s="438"/>
      <c r="F60" s="423"/>
      <c r="G60" s="411"/>
      <c r="H60" s="206"/>
      <c r="I60" s="206"/>
      <c r="J60" s="206"/>
      <c r="K60" s="206"/>
      <c r="L60" s="206"/>
      <c r="M60" s="206"/>
      <c r="N60" s="206"/>
      <c r="O60" s="206"/>
    </row>
    <row r="61" spans="1:15" ht="86.25" x14ac:dyDescent="0.25">
      <c r="A61" s="423"/>
      <c r="B61" s="197" t="s">
        <v>41</v>
      </c>
      <c r="C61" s="496"/>
      <c r="D61" s="423"/>
      <c r="E61" s="438"/>
      <c r="F61" s="423"/>
      <c r="G61" s="411"/>
      <c r="H61" s="206"/>
      <c r="I61" s="206"/>
      <c r="J61" s="206"/>
      <c r="K61" s="206"/>
      <c r="L61" s="206"/>
      <c r="M61" s="206"/>
      <c r="N61" s="206"/>
      <c r="O61" s="206"/>
    </row>
    <row r="62" spans="1:15" x14ac:dyDescent="0.25">
      <c r="A62" s="426"/>
      <c r="B62" s="430"/>
      <c r="C62" s="421"/>
      <c r="D62" s="426"/>
      <c r="E62" s="438"/>
      <c r="F62" s="426"/>
      <c r="G62" s="411"/>
      <c r="H62" s="206"/>
      <c r="I62" s="206"/>
      <c r="J62" s="206"/>
      <c r="K62" s="206"/>
      <c r="L62" s="206"/>
      <c r="M62" s="206"/>
      <c r="N62" s="206"/>
      <c r="O62" s="206"/>
    </row>
    <row r="63" spans="1:15" x14ac:dyDescent="0.25">
      <c r="A63" s="421"/>
      <c r="B63" s="430" t="s">
        <v>42</v>
      </c>
      <c r="C63" s="421"/>
      <c r="D63" s="421"/>
      <c r="E63" s="438"/>
      <c r="F63" s="421"/>
      <c r="G63" s="411"/>
      <c r="H63" s="206"/>
      <c r="I63" s="206"/>
      <c r="J63" s="206"/>
      <c r="K63" s="206"/>
      <c r="L63" s="206"/>
      <c r="M63" s="206"/>
      <c r="N63" s="206"/>
      <c r="O63" s="206"/>
    </row>
    <row r="64" spans="1:15" x14ac:dyDescent="0.25">
      <c r="A64" s="421"/>
      <c r="B64" s="429" t="s">
        <v>43</v>
      </c>
      <c r="C64" s="496"/>
      <c r="D64" s="421"/>
      <c r="E64" s="438"/>
      <c r="F64" s="421"/>
      <c r="G64" s="411"/>
      <c r="H64" s="206"/>
      <c r="I64" s="206"/>
      <c r="J64" s="206"/>
      <c r="K64" s="206"/>
      <c r="L64" s="206"/>
      <c r="M64" s="206"/>
      <c r="N64" s="206"/>
      <c r="O64" s="206"/>
    </row>
    <row r="65" spans="1:15" x14ac:dyDescent="0.25">
      <c r="A65" s="421"/>
      <c r="B65" s="429" t="s">
        <v>44</v>
      </c>
      <c r="C65" s="496"/>
      <c r="D65" s="421"/>
      <c r="E65" s="438"/>
      <c r="F65" s="421"/>
      <c r="G65" s="411"/>
      <c r="H65" s="206"/>
      <c r="I65" s="206"/>
      <c r="J65" s="206"/>
      <c r="K65" s="206"/>
      <c r="L65" s="206"/>
      <c r="M65" s="206"/>
      <c r="N65" s="206"/>
      <c r="O65" s="206"/>
    </row>
    <row r="66" spans="1:15" ht="29.25" x14ac:dyDescent="0.25">
      <c r="A66" s="426"/>
      <c r="B66" s="197" t="s">
        <v>45</v>
      </c>
      <c r="C66" s="504">
        <v>0</v>
      </c>
      <c r="D66" s="426"/>
      <c r="E66" s="438"/>
      <c r="F66" s="426"/>
      <c r="G66" s="411"/>
      <c r="H66" s="206"/>
      <c r="I66" s="206"/>
      <c r="J66" s="206"/>
      <c r="K66" s="206"/>
      <c r="L66" s="206"/>
      <c r="M66" s="206"/>
      <c r="N66" s="206"/>
      <c r="O66" s="206"/>
    </row>
    <row r="67" spans="1:15" x14ac:dyDescent="0.25">
      <c r="A67" s="421"/>
      <c r="B67" s="197" t="s">
        <v>46</v>
      </c>
      <c r="C67" s="504"/>
      <c r="D67" s="421"/>
      <c r="E67" s="439"/>
      <c r="F67" s="421"/>
      <c r="G67" s="411"/>
      <c r="H67" s="206"/>
      <c r="I67" s="206"/>
      <c r="J67" s="206"/>
      <c r="K67" s="206"/>
      <c r="L67" s="206"/>
      <c r="M67" s="206"/>
      <c r="N67" s="206"/>
      <c r="O67" s="206"/>
    </row>
    <row r="68" spans="1:15" x14ac:dyDescent="0.25">
      <c r="A68" s="421"/>
      <c r="B68" s="429"/>
      <c r="C68" s="421"/>
      <c r="D68" s="421"/>
      <c r="E68" s="439"/>
      <c r="F68" s="421"/>
      <c r="G68" s="415"/>
      <c r="H68" s="206"/>
      <c r="I68" s="206"/>
      <c r="J68" s="206"/>
      <c r="K68" s="416"/>
      <c r="L68" s="206"/>
      <c r="M68" s="206"/>
      <c r="N68" s="206"/>
      <c r="O68" s="206"/>
    </row>
    <row r="69" spans="1:15" x14ac:dyDescent="0.25">
      <c r="A69" s="421"/>
      <c r="B69" s="430" t="s">
        <v>47</v>
      </c>
      <c r="C69" s="421"/>
      <c r="D69" s="421"/>
      <c r="E69" s="439"/>
      <c r="F69" s="421"/>
      <c r="G69" s="415"/>
      <c r="H69" s="206"/>
      <c r="I69" s="206"/>
      <c r="J69" s="206"/>
      <c r="K69" s="416"/>
      <c r="L69" s="206"/>
      <c r="M69" s="206"/>
      <c r="N69" s="206"/>
      <c r="O69" s="206"/>
    </row>
    <row r="70" spans="1:15" x14ac:dyDescent="0.25">
      <c r="A70" s="421"/>
      <c r="B70" s="429" t="s">
        <v>48</v>
      </c>
      <c r="C70" s="496"/>
      <c r="D70" s="421"/>
      <c r="E70" s="438"/>
      <c r="F70" s="421"/>
      <c r="G70" s="411"/>
      <c r="H70" s="206"/>
      <c r="I70" s="206"/>
      <c r="J70" s="206"/>
      <c r="K70" s="206"/>
      <c r="L70" s="206"/>
      <c r="M70" s="206"/>
      <c r="N70" s="206"/>
      <c r="O70" s="206"/>
    </row>
    <row r="71" spans="1:15" x14ac:dyDescent="0.25">
      <c r="A71" s="421"/>
      <c r="B71" s="429" t="s">
        <v>49</v>
      </c>
      <c r="C71" s="496"/>
      <c r="D71" s="421"/>
      <c r="E71" s="438"/>
      <c r="F71" s="421"/>
      <c r="G71" s="411"/>
      <c r="H71" s="206"/>
      <c r="I71" s="206"/>
      <c r="J71" s="206"/>
      <c r="K71" s="206"/>
      <c r="L71" s="206"/>
      <c r="M71" s="206"/>
      <c r="N71" s="206"/>
      <c r="O71" s="206"/>
    </row>
    <row r="72" spans="1:15" ht="29.25" x14ac:dyDescent="0.25">
      <c r="A72" s="421"/>
      <c r="B72" s="197" t="s">
        <v>50</v>
      </c>
      <c r="C72" s="504">
        <v>0</v>
      </c>
      <c r="D72" s="421"/>
      <c r="E72" s="438"/>
      <c r="F72" s="421"/>
      <c r="G72" s="411"/>
      <c r="H72" s="206"/>
      <c r="I72" s="206"/>
      <c r="J72" s="206"/>
      <c r="K72" s="206"/>
      <c r="L72" s="206"/>
      <c r="M72" s="206"/>
      <c r="N72" s="206"/>
      <c r="O72" s="206"/>
    </row>
    <row r="73" spans="1:15" x14ac:dyDescent="0.25">
      <c r="A73" s="421"/>
      <c r="B73" s="197" t="s">
        <v>46</v>
      </c>
      <c r="C73" s="504"/>
      <c r="D73" s="421"/>
      <c r="E73" s="438"/>
      <c r="F73" s="421"/>
      <c r="G73" s="411"/>
      <c r="H73" s="206"/>
      <c r="I73" s="206"/>
      <c r="J73" s="206"/>
      <c r="K73" s="206"/>
      <c r="L73" s="206"/>
      <c r="M73" s="206"/>
      <c r="N73" s="206"/>
      <c r="O73" s="206"/>
    </row>
    <row r="74" spans="1:15" x14ac:dyDescent="0.25">
      <c r="A74" s="421"/>
      <c r="B74" s="429"/>
      <c r="C74" s="421"/>
      <c r="D74" s="421"/>
      <c r="E74" s="438"/>
      <c r="F74" s="421"/>
      <c r="G74" s="411"/>
      <c r="H74" s="206"/>
      <c r="I74" s="206"/>
      <c r="J74" s="206"/>
      <c r="K74" s="206"/>
      <c r="L74" s="206"/>
      <c r="M74" s="206"/>
      <c r="N74" s="206"/>
      <c r="O74" s="206"/>
    </row>
    <row r="75" spans="1:15" x14ac:dyDescent="0.25">
      <c r="A75" s="421"/>
      <c r="B75" s="430" t="s">
        <v>51</v>
      </c>
      <c r="C75" s="421"/>
      <c r="D75" s="421"/>
      <c r="E75" s="438"/>
      <c r="F75" s="421"/>
      <c r="G75" s="411"/>
      <c r="H75" s="206"/>
      <c r="I75" s="206"/>
      <c r="J75" s="206"/>
      <c r="K75" s="206"/>
      <c r="L75" s="206"/>
      <c r="M75" s="206"/>
      <c r="N75" s="206"/>
      <c r="O75" s="206"/>
    </row>
    <row r="76" spans="1:15" x14ac:dyDescent="0.25">
      <c r="A76" s="421"/>
      <c r="B76" s="429" t="s">
        <v>52</v>
      </c>
      <c r="C76" s="496"/>
      <c r="D76" s="421"/>
      <c r="E76" s="438"/>
      <c r="F76" s="421"/>
      <c r="G76" s="411"/>
      <c r="H76" s="206"/>
      <c r="I76" s="206"/>
      <c r="J76" s="206"/>
      <c r="K76" s="206"/>
      <c r="L76" s="206"/>
      <c r="M76" s="206"/>
      <c r="N76" s="206"/>
      <c r="O76" s="206"/>
    </row>
    <row r="77" spans="1:15" x14ac:dyDescent="0.25">
      <c r="A77" s="421"/>
      <c r="B77" s="429" t="s">
        <v>53</v>
      </c>
      <c r="C77" s="496"/>
      <c r="D77" s="421"/>
      <c r="E77" s="438"/>
      <c r="F77" s="421"/>
      <c r="G77" s="411"/>
      <c r="H77" s="206"/>
      <c r="I77" s="206"/>
      <c r="J77" s="206"/>
      <c r="K77" s="206"/>
      <c r="L77" s="206"/>
      <c r="M77" s="206"/>
      <c r="N77" s="206"/>
      <c r="O77" s="206"/>
    </row>
    <row r="78" spans="1:15" ht="29.25" x14ac:dyDescent="0.25">
      <c r="A78" s="421"/>
      <c r="B78" s="197" t="s">
        <v>54</v>
      </c>
      <c r="C78" s="504">
        <v>0</v>
      </c>
      <c r="D78" s="421"/>
      <c r="E78" s="438"/>
      <c r="F78" s="421"/>
      <c r="G78" s="411"/>
      <c r="H78" s="206"/>
      <c r="I78" s="206"/>
      <c r="J78" s="206"/>
      <c r="K78" s="206"/>
      <c r="L78" s="206"/>
      <c r="M78" s="206"/>
      <c r="N78" s="206"/>
      <c r="O78" s="206"/>
    </row>
    <row r="79" spans="1:15" x14ac:dyDescent="0.25">
      <c r="A79" s="421"/>
      <c r="B79" s="197" t="s">
        <v>46</v>
      </c>
      <c r="C79" s="504"/>
      <c r="D79" s="421"/>
      <c r="E79" s="438"/>
      <c r="F79" s="421"/>
      <c r="G79" s="411"/>
      <c r="H79" s="206"/>
      <c r="I79" s="206"/>
      <c r="J79" s="206"/>
      <c r="K79" s="206"/>
      <c r="L79" s="206"/>
      <c r="M79" s="206"/>
      <c r="N79" s="206"/>
      <c r="O79" s="206"/>
    </row>
    <row r="80" spans="1:15" x14ac:dyDescent="0.25">
      <c r="A80" s="421"/>
      <c r="B80" s="429"/>
      <c r="C80" s="421"/>
      <c r="D80" s="421"/>
      <c r="E80" s="438"/>
      <c r="F80" s="421"/>
      <c r="G80" s="411"/>
      <c r="H80" s="206"/>
      <c r="I80" s="206"/>
      <c r="J80" s="206"/>
      <c r="K80" s="206"/>
      <c r="L80" s="206"/>
      <c r="M80" s="206"/>
      <c r="N80" s="206"/>
      <c r="O80" s="206"/>
    </row>
    <row r="81" spans="1:15" x14ac:dyDescent="0.25">
      <c r="A81" s="421"/>
      <c r="B81" s="430" t="s">
        <v>55</v>
      </c>
      <c r="C81" s="421"/>
      <c r="D81" s="421"/>
      <c r="E81" s="438"/>
      <c r="F81" s="421"/>
      <c r="G81" s="411"/>
      <c r="H81" s="206"/>
      <c r="I81" s="206"/>
      <c r="J81" s="206"/>
      <c r="K81" s="206"/>
      <c r="L81" s="206"/>
      <c r="M81" s="206"/>
      <c r="N81" s="206"/>
      <c r="O81" s="206"/>
    </row>
    <row r="82" spans="1:15" x14ac:dyDescent="0.25">
      <c r="A82" s="421"/>
      <c r="B82" s="429" t="s">
        <v>56</v>
      </c>
      <c r="C82" s="496"/>
      <c r="D82" s="421"/>
      <c r="E82" s="438"/>
      <c r="F82" s="421"/>
      <c r="G82" s="411"/>
      <c r="H82" s="206"/>
      <c r="I82" s="206"/>
      <c r="J82" s="206"/>
      <c r="K82" s="206"/>
      <c r="L82" s="206"/>
      <c r="M82" s="206"/>
      <c r="N82" s="206"/>
      <c r="O82" s="206"/>
    </row>
    <row r="83" spans="1:15" x14ac:dyDescent="0.25">
      <c r="A83" s="421"/>
      <c r="B83" s="429" t="s">
        <v>57</v>
      </c>
      <c r="C83" s="496"/>
      <c r="D83" s="421"/>
      <c r="E83" s="438"/>
      <c r="F83" s="421"/>
      <c r="G83" s="411"/>
      <c r="H83" s="206"/>
      <c r="I83" s="206"/>
      <c r="J83" s="206"/>
      <c r="K83" s="206"/>
      <c r="L83" s="206"/>
      <c r="M83" s="206"/>
      <c r="N83" s="206"/>
      <c r="O83" s="206"/>
    </row>
    <row r="84" spans="1:15" ht="29.25" x14ac:dyDescent="0.25">
      <c r="A84" s="421"/>
      <c r="B84" s="197" t="s">
        <v>58</v>
      </c>
      <c r="C84" s="504">
        <v>0</v>
      </c>
      <c r="D84" s="421"/>
      <c r="E84" s="438"/>
      <c r="F84" s="421"/>
      <c r="G84" s="411"/>
      <c r="H84" s="206"/>
      <c r="I84" s="206"/>
      <c r="J84" s="206"/>
      <c r="K84" s="206"/>
      <c r="L84" s="206"/>
      <c r="M84" s="206"/>
      <c r="N84" s="206"/>
      <c r="O84" s="206"/>
    </row>
    <row r="85" spans="1:15" x14ac:dyDescent="0.25">
      <c r="A85" s="421"/>
      <c r="B85" s="197" t="s">
        <v>46</v>
      </c>
      <c r="C85" s="504"/>
      <c r="D85" s="421"/>
      <c r="E85" s="438"/>
      <c r="F85" s="421"/>
      <c r="G85" s="411"/>
      <c r="H85" s="206"/>
      <c r="I85" s="206"/>
      <c r="J85" s="206"/>
      <c r="K85" s="206"/>
      <c r="L85" s="206"/>
      <c r="M85" s="206"/>
      <c r="N85" s="206"/>
      <c r="O85" s="206"/>
    </row>
    <row r="86" spans="1:15" x14ac:dyDescent="0.25">
      <c r="A86" s="421"/>
      <c r="B86" s="429"/>
      <c r="C86" s="421"/>
      <c r="D86" s="421"/>
      <c r="E86" s="438"/>
      <c r="F86" s="421"/>
      <c r="G86" s="411"/>
      <c r="H86" s="206"/>
      <c r="I86" s="206"/>
      <c r="J86" s="206"/>
      <c r="K86" s="206"/>
      <c r="L86" s="206"/>
      <c r="M86" s="206"/>
      <c r="N86" s="206"/>
      <c r="O86" s="206"/>
    </row>
    <row r="87" spans="1:15" x14ac:dyDescent="0.25">
      <c r="A87" s="421"/>
      <c r="B87" s="430" t="s">
        <v>59</v>
      </c>
      <c r="C87" s="421"/>
      <c r="D87" s="421"/>
      <c r="E87" s="438"/>
      <c r="F87" s="421"/>
      <c r="G87" s="411"/>
      <c r="H87" s="206"/>
      <c r="I87" s="206"/>
      <c r="J87" s="206"/>
      <c r="K87" s="206"/>
      <c r="L87" s="206"/>
      <c r="M87" s="206"/>
      <c r="N87" s="206"/>
      <c r="O87" s="206"/>
    </row>
    <row r="88" spans="1:15" x14ac:dyDescent="0.25">
      <c r="A88" s="421"/>
      <c r="B88" s="429" t="s">
        <v>60</v>
      </c>
      <c r="C88" s="496"/>
      <c r="D88" s="421"/>
      <c r="E88" s="438"/>
      <c r="F88" s="421"/>
      <c r="G88" s="411"/>
      <c r="H88" s="206"/>
      <c r="I88" s="206"/>
      <c r="J88" s="206"/>
      <c r="K88" s="206"/>
      <c r="L88" s="206"/>
      <c r="M88" s="206"/>
      <c r="N88" s="206"/>
      <c r="O88" s="206"/>
    </row>
    <row r="89" spans="1:15" x14ac:dyDescent="0.25">
      <c r="A89" s="421"/>
      <c r="B89" s="429" t="s">
        <v>61</v>
      </c>
      <c r="C89" s="496"/>
      <c r="D89" s="421"/>
      <c r="E89" s="438"/>
      <c r="F89" s="421"/>
      <c r="G89" s="411"/>
      <c r="H89" s="206"/>
      <c r="I89" s="206"/>
      <c r="J89" s="206"/>
      <c r="K89" s="206"/>
      <c r="L89" s="206"/>
      <c r="M89" s="206"/>
      <c r="N89" s="206"/>
      <c r="O89" s="206"/>
    </row>
    <row r="90" spans="1:15" ht="29.25" x14ac:dyDescent="0.25">
      <c r="A90" s="421"/>
      <c r="B90" s="197" t="s">
        <v>62</v>
      </c>
      <c r="C90" s="504">
        <v>0</v>
      </c>
      <c r="D90" s="421"/>
      <c r="E90" s="438"/>
      <c r="F90" s="421"/>
      <c r="G90" s="411"/>
      <c r="H90" s="206"/>
      <c r="I90" s="206"/>
      <c r="J90" s="206"/>
      <c r="K90" s="206"/>
      <c r="L90" s="206"/>
      <c r="M90" s="206"/>
      <c r="N90" s="206"/>
      <c r="O90" s="206"/>
    </row>
    <row r="91" spans="1:15" x14ac:dyDescent="0.25">
      <c r="A91" s="421"/>
      <c r="B91" s="197" t="s">
        <v>46</v>
      </c>
      <c r="C91" s="504"/>
      <c r="D91" s="421"/>
      <c r="E91" s="438"/>
      <c r="F91" s="421"/>
      <c r="G91" s="411"/>
      <c r="H91" s="206"/>
      <c r="I91" s="206"/>
      <c r="J91" s="206"/>
      <c r="K91" s="206"/>
      <c r="L91" s="206"/>
      <c r="M91" s="206"/>
      <c r="N91" s="206"/>
      <c r="O91" s="206"/>
    </row>
    <row r="92" spans="1:15" x14ac:dyDescent="0.25">
      <c r="A92" s="421"/>
      <c r="B92" s="429"/>
      <c r="C92" s="421"/>
      <c r="D92" s="421"/>
      <c r="E92" s="438"/>
      <c r="F92" s="421"/>
      <c r="G92" s="411"/>
      <c r="H92" s="206"/>
      <c r="I92" s="206"/>
      <c r="J92" s="206"/>
      <c r="K92" s="206"/>
      <c r="L92" s="206"/>
      <c r="M92" s="206"/>
      <c r="N92" s="206"/>
      <c r="O92" s="206"/>
    </row>
    <row r="93" spans="1:15" x14ac:dyDescent="0.25">
      <c r="A93" s="421"/>
      <c r="B93" s="430" t="s">
        <v>63</v>
      </c>
      <c r="C93" s="421"/>
      <c r="D93" s="421"/>
      <c r="E93" s="438"/>
      <c r="F93" s="421"/>
      <c r="G93" s="411"/>
      <c r="H93" s="206"/>
      <c r="I93" s="206"/>
      <c r="J93" s="206"/>
      <c r="K93" s="206"/>
      <c r="L93" s="206"/>
      <c r="M93" s="206"/>
      <c r="N93" s="206"/>
      <c r="O93" s="206"/>
    </row>
    <row r="94" spans="1:15" x14ac:dyDescent="0.25">
      <c r="A94" s="421"/>
      <c r="B94" s="429" t="s">
        <v>64</v>
      </c>
      <c r="C94" s="496"/>
      <c r="D94" s="421"/>
      <c r="E94" s="438"/>
      <c r="F94" s="421"/>
      <c r="G94" s="411"/>
      <c r="H94" s="206"/>
      <c r="I94" s="206"/>
      <c r="J94" s="206"/>
      <c r="K94" s="206"/>
      <c r="L94" s="206"/>
      <c r="M94" s="206"/>
      <c r="N94" s="206"/>
      <c r="O94" s="206"/>
    </row>
    <row r="95" spans="1:15" x14ac:dyDescent="0.25">
      <c r="A95" s="421"/>
      <c r="B95" s="429" t="s">
        <v>65</v>
      </c>
      <c r="C95" s="496"/>
      <c r="D95" s="421"/>
      <c r="E95" s="438"/>
      <c r="F95" s="421"/>
      <c r="G95" s="411"/>
      <c r="H95" s="206"/>
      <c r="I95" s="206"/>
      <c r="J95" s="206"/>
      <c r="K95" s="206"/>
      <c r="L95" s="206"/>
      <c r="M95" s="206"/>
      <c r="N95" s="206"/>
      <c r="O95" s="206"/>
    </row>
    <row r="96" spans="1:15" ht="29.25" x14ac:dyDescent="0.25">
      <c r="A96" s="421"/>
      <c r="B96" s="197" t="s">
        <v>66</v>
      </c>
      <c r="C96" s="504">
        <v>0</v>
      </c>
      <c r="D96" s="421"/>
      <c r="E96" s="438"/>
      <c r="F96" s="421"/>
      <c r="G96" s="411"/>
      <c r="H96" s="206"/>
      <c r="I96" s="206"/>
      <c r="J96" s="206"/>
      <c r="K96" s="206"/>
      <c r="L96" s="206"/>
      <c r="M96" s="206"/>
      <c r="N96" s="206"/>
      <c r="O96" s="206"/>
    </row>
    <row r="97" spans="1:15" x14ac:dyDescent="0.25">
      <c r="A97" s="421"/>
      <c r="B97" s="197" t="s">
        <v>46</v>
      </c>
      <c r="C97" s="504"/>
      <c r="D97" s="421"/>
      <c r="E97" s="438"/>
      <c r="F97" s="421"/>
      <c r="G97" s="411"/>
      <c r="H97" s="206"/>
      <c r="I97" s="206"/>
      <c r="J97" s="206"/>
      <c r="K97" s="206"/>
      <c r="L97" s="206"/>
      <c r="M97" s="206"/>
      <c r="N97" s="206"/>
      <c r="O97" s="206"/>
    </row>
    <row r="98" spans="1:15" x14ac:dyDescent="0.25">
      <c r="A98" s="421"/>
      <c r="B98" s="429"/>
      <c r="C98" s="421"/>
      <c r="D98" s="421"/>
      <c r="E98" s="438"/>
      <c r="F98" s="421"/>
      <c r="G98" s="411"/>
      <c r="H98" s="206"/>
      <c r="I98" s="206"/>
      <c r="J98" s="206"/>
      <c r="K98" s="206"/>
      <c r="L98" s="206"/>
      <c r="M98" s="206"/>
      <c r="N98" s="206"/>
      <c r="O98" s="206"/>
    </row>
    <row r="99" spans="1:15" x14ac:dyDescent="0.25">
      <c r="A99" s="421"/>
      <c r="B99" s="430" t="s">
        <v>67</v>
      </c>
      <c r="C99" s="421"/>
      <c r="D99" s="421"/>
      <c r="E99" s="438"/>
      <c r="F99" s="421"/>
      <c r="G99" s="411"/>
      <c r="H99" s="206"/>
      <c r="I99" s="206"/>
      <c r="J99" s="206"/>
      <c r="K99" s="206"/>
      <c r="L99" s="206"/>
      <c r="M99" s="206"/>
      <c r="N99" s="206"/>
      <c r="O99" s="206"/>
    </row>
    <row r="100" spans="1:15" x14ac:dyDescent="0.25">
      <c r="A100" s="421"/>
      <c r="B100" s="429" t="s">
        <v>68</v>
      </c>
      <c r="C100" s="496"/>
      <c r="D100" s="421"/>
      <c r="E100" s="438"/>
      <c r="F100" s="421"/>
      <c r="G100" s="411"/>
      <c r="H100" s="206"/>
      <c r="I100" s="206"/>
      <c r="J100" s="206"/>
      <c r="K100" s="206"/>
      <c r="L100" s="206"/>
      <c r="M100" s="206"/>
      <c r="N100" s="206"/>
      <c r="O100" s="206"/>
    </row>
    <row r="101" spans="1:15" x14ac:dyDescent="0.25">
      <c r="A101" s="421"/>
      <c r="B101" s="429" t="s">
        <v>69</v>
      </c>
      <c r="C101" s="496"/>
      <c r="D101" s="421"/>
      <c r="E101" s="438"/>
      <c r="F101" s="421"/>
      <c r="G101" s="411"/>
      <c r="H101" s="206"/>
      <c r="I101" s="206"/>
      <c r="J101" s="206"/>
      <c r="K101" s="206"/>
      <c r="L101" s="206"/>
      <c r="M101" s="206"/>
      <c r="N101" s="206"/>
      <c r="O101" s="206"/>
    </row>
    <row r="102" spans="1:15" ht="29.25" x14ac:dyDescent="0.25">
      <c r="A102" s="206"/>
      <c r="B102" s="197" t="s">
        <v>70</v>
      </c>
      <c r="C102" s="504">
        <v>0</v>
      </c>
      <c r="D102" s="206"/>
      <c r="E102" s="438"/>
      <c r="F102" s="206"/>
      <c r="G102" s="411"/>
      <c r="H102" s="206"/>
      <c r="I102" s="206"/>
      <c r="J102" s="206"/>
      <c r="K102" s="206"/>
      <c r="L102" s="206"/>
      <c r="M102" s="206"/>
      <c r="N102" s="206"/>
      <c r="O102" s="206"/>
    </row>
    <row r="103" spans="1:15" x14ac:dyDescent="0.25">
      <c r="A103" s="206"/>
      <c r="B103" s="197" t="s">
        <v>46</v>
      </c>
      <c r="C103" s="504"/>
      <c r="D103" s="206"/>
      <c r="E103" s="438"/>
      <c r="F103" s="206"/>
      <c r="G103" s="411"/>
      <c r="H103" s="206"/>
      <c r="I103" s="206"/>
      <c r="J103" s="206"/>
      <c r="K103" s="206"/>
      <c r="L103" s="206"/>
      <c r="M103" s="206"/>
      <c r="N103" s="206"/>
      <c r="O103" s="206"/>
    </row>
    <row r="104" spans="1:15" x14ac:dyDescent="0.25">
      <c r="A104" s="206"/>
      <c r="B104" s="429"/>
      <c r="C104" s="421"/>
      <c r="D104" s="206"/>
      <c r="E104" s="438"/>
      <c r="F104" s="206"/>
      <c r="G104" s="411"/>
      <c r="H104" s="206"/>
      <c r="I104" s="206"/>
      <c r="J104" s="206"/>
      <c r="K104" s="206"/>
      <c r="L104" s="206"/>
      <c r="M104" s="206"/>
      <c r="N104" s="206"/>
      <c r="O104" s="206"/>
    </row>
    <row r="105" spans="1:15" x14ac:dyDescent="0.25">
      <c r="A105" s="421"/>
      <c r="B105" s="430" t="s">
        <v>71</v>
      </c>
      <c r="C105" s="421"/>
      <c r="D105" s="421"/>
      <c r="E105" s="438"/>
      <c r="F105" s="421"/>
      <c r="G105" s="411"/>
      <c r="H105" s="206"/>
      <c r="I105" s="206"/>
      <c r="J105" s="206"/>
      <c r="K105" s="206"/>
      <c r="L105" s="206"/>
      <c r="M105" s="206"/>
      <c r="N105" s="206"/>
      <c r="O105" s="206"/>
    </row>
    <row r="106" spans="1:15" x14ac:dyDescent="0.25">
      <c r="A106" s="421"/>
      <c r="B106" s="429" t="s">
        <v>72</v>
      </c>
      <c r="C106" s="496"/>
      <c r="D106" s="421"/>
      <c r="E106" s="438"/>
      <c r="F106" s="421"/>
      <c r="G106" s="411"/>
      <c r="H106" s="206"/>
      <c r="I106" s="206"/>
      <c r="J106" s="206"/>
      <c r="K106" s="206"/>
      <c r="L106" s="206"/>
      <c r="M106" s="206"/>
      <c r="N106" s="206"/>
      <c r="O106" s="206"/>
    </row>
    <row r="107" spans="1:15" x14ac:dyDescent="0.25">
      <c r="A107" s="206"/>
      <c r="B107" s="429" t="s">
        <v>73</v>
      </c>
      <c r="C107" s="496"/>
      <c r="D107" s="206"/>
      <c r="E107" s="438"/>
      <c r="F107" s="206"/>
      <c r="G107" s="411"/>
      <c r="H107" s="206"/>
      <c r="I107" s="206"/>
      <c r="J107" s="206"/>
      <c r="K107" s="206"/>
      <c r="L107" s="206"/>
      <c r="M107" s="206"/>
      <c r="N107" s="206"/>
      <c r="O107" s="206"/>
    </row>
    <row r="108" spans="1:15" ht="29.25" x14ac:dyDescent="0.25">
      <c r="A108" s="206"/>
      <c r="B108" s="197" t="s">
        <v>74</v>
      </c>
      <c r="C108" s="504">
        <v>0</v>
      </c>
      <c r="D108" s="206"/>
      <c r="E108" s="438"/>
      <c r="F108" s="206"/>
      <c r="K108" s="206"/>
      <c r="L108" s="206"/>
      <c r="M108" s="206"/>
      <c r="N108" s="206"/>
      <c r="O108" s="206"/>
    </row>
    <row r="109" spans="1:15" x14ac:dyDescent="0.25">
      <c r="A109" s="206"/>
      <c r="B109" s="197" t="s">
        <v>46</v>
      </c>
      <c r="C109" s="504"/>
      <c r="D109" s="206"/>
      <c r="E109" s="438"/>
      <c r="F109" s="206"/>
      <c r="G109" s="411"/>
      <c r="H109" s="206"/>
      <c r="I109" s="206"/>
      <c r="J109" s="206"/>
      <c r="K109" s="206"/>
      <c r="L109" s="206"/>
      <c r="M109" s="206"/>
      <c r="N109" s="206"/>
      <c r="O109" s="206"/>
    </row>
    <row r="110" spans="1:15" x14ac:dyDescent="0.25">
      <c r="A110" s="421"/>
      <c r="B110" s="429"/>
      <c r="C110" s="421"/>
      <c r="D110" s="421"/>
      <c r="E110" s="438"/>
      <c r="F110" s="421"/>
      <c r="G110" s="411"/>
      <c r="H110" s="206"/>
      <c r="I110" s="206"/>
      <c r="J110" s="206"/>
      <c r="K110" s="206"/>
      <c r="L110" s="206"/>
      <c r="M110" s="206"/>
      <c r="N110" s="206"/>
      <c r="O110" s="206"/>
    </row>
    <row r="111" spans="1:15" x14ac:dyDescent="0.25">
      <c r="A111" s="421"/>
      <c r="B111" s="430" t="s">
        <v>75</v>
      </c>
      <c r="C111" s="421"/>
      <c r="D111" s="421"/>
      <c r="E111" s="438"/>
      <c r="F111" s="421"/>
      <c r="G111" s="411"/>
      <c r="H111" s="206"/>
      <c r="I111" s="206"/>
      <c r="J111" s="206"/>
      <c r="K111" s="206"/>
      <c r="L111" s="206"/>
      <c r="M111" s="206"/>
      <c r="N111" s="206"/>
      <c r="O111" s="206"/>
    </row>
    <row r="112" spans="1:15" x14ac:dyDescent="0.25">
      <c r="A112" s="206"/>
      <c r="B112" s="429" t="s">
        <v>76</v>
      </c>
      <c r="C112" s="496"/>
      <c r="D112" s="206"/>
      <c r="E112" s="438"/>
      <c r="F112" s="206"/>
      <c r="H112" s="206"/>
      <c r="I112" s="206"/>
      <c r="J112" s="206"/>
      <c r="K112" s="206"/>
      <c r="L112" s="206"/>
      <c r="M112" s="206"/>
      <c r="N112" s="206"/>
      <c r="O112" s="206"/>
    </row>
    <row r="113" spans="1:15" x14ac:dyDescent="0.25">
      <c r="A113" s="206"/>
      <c r="B113" s="429" t="s">
        <v>77</v>
      </c>
      <c r="C113" s="496"/>
      <c r="D113" s="206"/>
      <c r="E113" s="438"/>
      <c r="F113" s="206"/>
      <c r="L113" s="206"/>
      <c r="M113" s="206"/>
      <c r="N113" s="206"/>
      <c r="O113" s="206"/>
    </row>
    <row r="114" spans="1:15" ht="29.25" x14ac:dyDescent="0.25">
      <c r="A114" s="206"/>
      <c r="B114" s="197" t="s">
        <v>78</v>
      </c>
      <c r="C114" s="504">
        <v>0</v>
      </c>
      <c r="D114" s="206"/>
      <c r="E114" s="438"/>
      <c r="F114" s="206"/>
      <c r="L114" s="206"/>
      <c r="M114" s="206"/>
      <c r="N114" s="206"/>
      <c r="O114" s="206"/>
    </row>
    <row r="115" spans="1:15" ht="15" customHeight="1" x14ac:dyDescent="0.25">
      <c r="A115" s="206"/>
      <c r="B115" s="197" t="s">
        <v>46</v>
      </c>
      <c r="C115" s="504"/>
      <c r="D115" s="206"/>
      <c r="E115" s="438"/>
      <c r="F115" s="206"/>
      <c r="L115" s="206"/>
      <c r="M115" s="206"/>
      <c r="N115" s="206"/>
      <c r="O115" s="206"/>
    </row>
    <row r="116" spans="1:15" x14ac:dyDescent="0.25">
      <c r="A116" s="206"/>
      <c r="B116" s="197"/>
      <c r="C116" s="421"/>
      <c r="D116" s="206"/>
      <c r="E116" s="438"/>
      <c r="F116" s="206"/>
      <c r="L116" s="206"/>
      <c r="M116" s="206"/>
      <c r="N116" s="206"/>
      <c r="O116" s="206"/>
    </row>
    <row r="117" spans="1:15" x14ac:dyDescent="0.25">
      <c r="A117" s="206"/>
      <c r="B117" s="425" t="s">
        <v>79</v>
      </c>
      <c r="C117" s="421"/>
      <c r="D117" s="206"/>
      <c r="E117" s="438"/>
      <c r="F117" s="206"/>
      <c r="L117" s="206"/>
      <c r="M117" s="206"/>
      <c r="N117" s="206"/>
      <c r="O117" s="206"/>
    </row>
    <row r="118" spans="1:15" x14ac:dyDescent="0.25">
      <c r="A118" s="206"/>
      <c r="B118" s="197" t="s">
        <v>80</v>
      </c>
      <c r="C118" s="421"/>
      <c r="D118" s="206"/>
      <c r="E118" s="438"/>
      <c r="F118" s="206"/>
      <c r="L118" s="206"/>
      <c r="M118" s="206"/>
      <c r="N118" s="206"/>
      <c r="O118" s="206"/>
    </row>
    <row r="119" spans="1:15" x14ac:dyDescent="0.25">
      <c r="A119" s="206"/>
      <c r="B119" s="493" t="s">
        <v>81</v>
      </c>
      <c r="C119" s="597"/>
      <c r="D119" s="206"/>
      <c r="E119" s="438"/>
      <c r="F119" s="206"/>
      <c r="L119" s="206"/>
      <c r="M119" s="206"/>
      <c r="N119" s="206"/>
      <c r="O119" s="206"/>
    </row>
    <row r="120" spans="1:15" x14ac:dyDescent="0.25">
      <c r="A120" s="206"/>
      <c r="B120" s="493" t="s">
        <v>81</v>
      </c>
      <c r="C120" s="598"/>
      <c r="D120" s="206"/>
      <c r="E120" s="438"/>
      <c r="F120" s="206"/>
      <c r="L120" s="206"/>
      <c r="M120" s="206"/>
      <c r="N120" s="206"/>
      <c r="O120" s="206"/>
    </row>
    <row r="121" spans="1:15" x14ac:dyDescent="0.25">
      <c r="A121" s="206"/>
      <c r="B121" s="493" t="s">
        <v>81</v>
      </c>
      <c r="C121" s="598"/>
      <c r="D121" s="206"/>
      <c r="E121" s="438"/>
      <c r="F121" s="206"/>
      <c r="L121" s="206"/>
      <c r="M121" s="206"/>
      <c r="N121" s="206"/>
      <c r="O121" s="206"/>
    </row>
    <row r="122" spans="1:15" x14ac:dyDescent="0.25">
      <c r="A122" s="206"/>
      <c r="B122" s="493" t="s">
        <v>81</v>
      </c>
      <c r="C122" s="598"/>
      <c r="D122" s="206"/>
      <c r="E122" s="438"/>
      <c r="F122" s="206"/>
      <c r="L122" s="206"/>
      <c r="M122" s="206"/>
      <c r="N122" s="206"/>
      <c r="O122" s="206"/>
    </row>
    <row r="123" spans="1:15" x14ac:dyDescent="0.25">
      <c r="A123" s="206"/>
      <c r="B123" s="493" t="s">
        <v>81</v>
      </c>
      <c r="C123" s="598"/>
      <c r="D123" s="206"/>
      <c r="E123" s="438"/>
      <c r="F123" s="206"/>
      <c r="L123" s="206"/>
      <c r="M123" s="206"/>
      <c r="N123" s="206"/>
      <c r="O123" s="206"/>
    </row>
    <row r="124" spans="1:15" x14ac:dyDescent="0.25">
      <c r="A124" s="206"/>
      <c r="B124" s="493" t="s">
        <v>81</v>
      </c>
      <c r="C124" s="598"/>
      <c r="D124" s="206"/>
      <c r="E124" s="438"/>
      <c r="F124" s="206"/>
      <c r="L124" s="206"/>
      <c r="M124" s="206"/>
      <c r="N124" s="206"/>
      <c r="O124" s="206"/>
    </row>
    <row r="125" spans="1:15" x14ac:dyDescent="0.25">
      <c r="A125" s="206"/>
      <c r="B125" s="461" t="s">
        <v>82</v>
      </c>
      <c r="C125" s="599">
        <f>SUM(C119:C124)</f>
        <v>0</v>
      </c>
      <c r="D125" s="206"/>
      <c r="E125" s="438"/>
      <c r="F125" s="206"/>
      <c r="H125" s="461"/>
      <c r="L125" s="206"/>
      <c r="M125" s="206"/>
      <c r="N125" s="206"/>
      <c r="O125" s="206"/>
    </row>
    <row r="126" spans="1:15" x14ac:dyDescent="0.25">
      <c r="A126" s="206"/>
      <c r="B126" s="197"/>
      <c r="C126" s="421"/>
      <c r="D126" s="206"/>
      <c r="E126" s="438"/>
      <c r="F126" s="206"/>
      <c r="L126" s="206"/>
      <c r="M126" s="206"/>
      <c r="N126" s="206"/>
      <c r="O126" s="206"/>
    </row>
    <row r="127" spans="1:15" x14ac:dyDescent="0.25">
      <c r="A127" s="206"/>
      <c r="B127" s="430" t="s">
        <v>83</v>
      </c>
      <c r="C127" s="421"/>
      <c r="D127" s="206"/>
      <c r="E127" s="438"/>
      <c r="F127" s="206"/>
      <c r="L127" s="206"/>
      <c r="M127" s="206"/>
      <c r="N127" s="206"/>
      <c r="O127" s="206"/>
    </row>
    <row r="128" spans="1:15" x14ac:dyDescent="0.25">
      <c r="A128" s="206"/>
      <c r="B128" s="197" t="s">
        <v>84</v>
      </c>
      <c r="C128" s="584">
        <f>1+COUNTA(C65,C71,C77,C83,C89,C95,C101,C107,C113)</f>
        <v>1</v>
      </c>
      <c r="D128" s="206"/>
      <c r="E128" s="438"/>
      <c r="F128" s="206"/>
      <c r="L128" s="206"/>
      <c r="M128" s="206"/>
      <c r="N128" s="206"/>
      <c r="O128" s="206"/>
    </row>
    <row r="129" spans="1:15" x14ac:dyDescent="0.25">
      <c r="A129" s="206"/>
      <c r="B129" s="197" t="s">
        <v>85</v>
      </c>
      <c r="C129" s="585">
        <f>(C59+C66+C72+C78+C84+C90+C96+C102+C108+C114)*12</f>
        <v>0</v>
      </c>
      <c r="D129" s="206"/>
      <c r="E129" s="437"/>
      <c r="F129" s="206"/>
      <c r="L129" s="206"/>
      <c r="M129" s="206"/>
      <c r="N129" s="206"/>
      <c r="O129" s="206"/>
    </row>
    <row r="130" spans="1:15" x14ac:dyDescent="0.25">
      <c r="A130" s="206"/>
      <c r="B130" s="197" t="s">
        <v>86</v>
      </c>
      <c r="C130" s="584">
        <f>ROUNDUP(C129/CHOOSE(C128,'Background Information'!G7,'Background Information'!G8,'Background Information'!G9,'Background Information'!G10,'Background Information'!G11,'Background Information'!G12,'Background Information'!G13,'Background Information'!G14,'Background Information'!G15,'Background Information'!G16)*100,0)</f>
        <v>0</v>
      </c>
      <c r="D130" s="206"/>
      <c r="E130" s="438"/>
      <c r="F130" s="206"/>
      <c r="L130" s="206"/>
      <c r="M130" s="206"/>
      <c r="N130" s="206"/>
      <c r="O130" s="206"/>
    </row>
    <row r="131" spans="1:15" x14ac:dyDescent="0.25">
      <c r="A131" s="206"/>
      <c r="B131" s="431"/>
      <c r="C131" s="432"/>
      <c r="D131" s="206"/>
      <c r="E131" s="438"/>
      <c r="F131" s="206"/>
      <c r="L131" s="206"/>
      <c r="M131" s="206"/>
      <c r="N131" s="206"/>
      <c r="O131" s="206"/>
    </row>
    <row r="132" spans="1:15" ht="30" customHeight="1" x14ac:dyDescent="0.25">
      <c r="A132" s="206"/>
      <c r="B132" s="430" t="s">
        <v>87</v>
      </c>
      <c r="C132" s="432"/>
      <c r="D132" s="206"/>
      <c r="E132" s="438"/>
      <c r="F132" s="206"/>
      <c r="G132" s="411"/>
      <c r="H132" s="461"/>
      <c r="I132" s="600"/>
      <c r="J132" s="206"/>
      <c r="K132" s="206"/>
      <c r="L132" s="206"/>
      <c r="M132" s="206"/>
      <c r="N132" s="206"/>
      <c r="O132" s="206"/>
    </row>
    <row r="133" spans="1:15" x14ac:dyDescent="0.25">
      <c r="A133" s="206"/>
      <c r="B133" s="197" t="s">
        <v>88</v>
      </c>
      <c r="C133" s="584">
        <f>IF(L164="Could not determine",J164,IF(J164&lt;&gt;L164,L164,J164))</f>
        <v>1</v>
      </c>
      <c r="D133" s="206"/>
      <c r="E133" s="438"/>
      <c r="F133" s="206"/>
      <c r="M133" s="206"/>
      <c r="N133" s="206"/>
      <c r="O133" s="206"/>
    </row>
    <row r="134" spans="1:15" x14ac:dyDescent="0.25">
      <c r="A134" s="206"/>
      <c r="B134" s="197" t="s">
        <v>89</v>
      </c>
      <c r="C134" s="585">
        <f>IF(K164&lt;&gt;M164,M164*12,K164*12)</f>
        <v>0</v>
      </c>
      <c r="D134" s="206"/>
      <c r="E134" s="438"/>
      <c r="F134" s="206"/>
    </row>
    <row r="135" spans="1:15" x14ac:dyDescent="0.25">
      <c r="A135" s="206"/>
      <c r="B135" s="197" t="s">
        <v>90</v>
      </c>
      <c r="C135" s="584">
        <f>IF(L165="Could not determine",J165,IF(J164&lt;&gt;L164,L165,J165))</f>
        <v>0</v>
      </c>
      <c r="D135" s="206"/>
      <c r="E135" s="438"/>
      <c r="F135" s="206"/>
    </row>
    <row r="136" spans="1:15" x14ac:dyDescent="0.25">
      <c r="A136" s="206"/>
      <c r="B136" s="433"/>
      <c r="C136" s="432"/>
      <c r="D136" s="206"/>
      <c r="E136" s="438"/>
      <c r="F136" s="206"/>
    </row>
    <row r="137" spans="1:15" x14ac:dyDescent="0.25">
      <c r="A137" s="206"/>
      <c r="B137" s="430" t="s">
        <v>91</v>
      </c>
      <c r="C137" s="432"/>
      <c r="D137" s="206"/>
      <c r="E137" s="438"/>
      <c r="F137" s="206"/>
    </row>
    <row r="138" spans="1:15" x14ac:dyDescent="0.25">
      <c r="A138" s="206"/>
      <c r="B138" s="197" t="s">
        <v>88</v>
      </c>
      <c r="C138" s="584">
        <f>IF(C130&gt;250,N164,C128)</f>
        <v>1</v>
      </c>
      <c r="D138" s="206"/>
      <c r="E138" s="438"/>
      <c r="F138" s="206"/>
      <c r="G138" s="411"/>
    </row>
    <row r="139" spans="1:15" x14ac:dyDescent="0.25">
      <c r="A139" s="206"/>
      <c r="B139" s="197" t="s">
        <v>92</v>
      </c>
      <c r="C139" s="585">
        <f>IF(O164&lt;0,0,IF(O164&lt;(C129/12),O164*12,C129-(C125*12)))</f>
        <v>0</v>
      </c>
      <c r="D139" s="206"/>
      <c r="E139" s="438"/>
      <c r="F139" s="206"/>
      <c r="G139" s="435"/>
    </row>
    <row r="140" spans="1:15" x14ac:dyDescent="0.25">
      <c r="A140" s="206"/>
      <c r="B140" s="197" t="s">
        <v>90</v>
      </c>
      <c r="C140" s="584">
        <f>IF(N165&lt;0,0,IF(N165&lt;C130,N165,C130))</f>
        <v>0</v>
      </c>
      <c r="D140" s="206"/>
      <c r="E140" s="438"/>
      <c r="F140" s="206"/>
      <c r="G140" s="435"/>
    </row>
    <row r="141" spans="1:15" x14ac:dyDescent="0.25">
      <c r="A141" s="206"/>
      <c r="B141" s="411"/>
      <c r="C141" s="411"/>
      <c r="D141" s="206"/>
      <c r="E141" s="438"/>
      <c r="F141" s="206"/>
    </row>
    <row r="142" spans="1:15" x14ac:dyDescent="0.25">
      <c r="A142" s="206"/>
      <c r="B142" s="440" t="s">
        <v>93</v>
      </c>
      <c r="C142" s="441"/>
      <c r="D142" s="206"/>
      <c r="E142" s="438"/>
      <c r="F142" s="206"/>
    </row>
    <row r="143" spans="1:15" x14ac:dyDescent="0.25">
      <c r="A143" s="206"/>
      <c r="B143" s="443" t="s">
        <v>94</v>
      </c>
      <c r="C143" s="442"/>
      <c r="D143" s="206"/>
      <c r="E143" s="438"/>
      <c r="F143" s="206"/>
    </row>
    <row r="144" spans="1:15" x14ac:dyDescent="0.25">
      <c r="A144" s="206"/>
      <c r="B144" s="501" t="s">
        <v>95</v>
      </c>
      <c r="C144" s="501" t="str">
        <f>IF(OR(AND(J165&lt;139,L165&lt;139),AND(C40="Yes",OR(J165&lt;201,L165&lt;201))),"Likely eligible",IF(OR(J165&lt;139,L165&lt;139),"Potentially eligible",IF(L164="Could not determine","Could not determine","Likely not eligible")))</f>
        <v>Likely eligible</v>
      </c>
      <c r="D144" s="206"/>
      <c r="E144" s="438"/>
      <c r="F144" s="206"/>
      <c r="G144" s="411"/>
      <c r="H144" s="206"/>
      <c r="I144" s="206"/>
      <c r="J144" s="206"/>
      <c r="K144" s="206"/>
      <c r="L144" s="206"/>
      <c r="M144" s="206"/>
      <c r="N144" s="206"/>
      <c r="O144" s="206"/>
    </row>
    <row r="145" spans="2:15" ht="14.25" x14ac:dyDescent="0.2">
      <c r="B145" s="501" t="s">
        <v>96</v>
      </c>
      <c r="C145" s="501" t="str">
        <f>IF(AND(OR(H154&lt;19, AND(H154&gt;18,C40="Yes")),OR(J165&lt;261,L165&lt;261),C51="Yes"),"Likely Eligible",IF(AND(OR(COUNTIF(I154:I163,"Minor Child")&gt;0,COUNTIF(I154:I163,"Minor Sibling")&gt;0),OR(J165&lt;261,L165&lt;261),C51="Yes"),"Household Members Likely Eligible","Likely not eligible"))</f>
        <v>Likely not eligible</v>
      </c>
      <c r="E145" s="438"/>
    </row>
    <row r="146" spans="2:15" ht="15" customHeight="1" x14ac:dyDescent="0.2">
      <c r="B146" s="501" t="s">
        <v>97</v>
      </c>
      <c r="C146" s="501" t="str">
        <f>IF(OR(H154&gt;64,C46="Yes",C48="Yes"),"Potentially eligible","Likely not eligible")</f>
        <v>Potentially eligible</v>
      </c>
      <c r="E146" s="438"/>
    </row>
    <row r="147" spans="2:15" ht="15" customHeight="1" x14ac:dyDescent="0.2">
      <c r="B147" s="501" t="s">
        <v>98</v>
      </c>
      <c r="C147" s="501" t="str">
        <f>IF(C36="No","Not eligible due to residency",IF(OR(C36="Didn't want to answer",C36=""),"Could not determine residency",(IF(AND(N165&lt;C130,N165&lt;251,C36="Yes"),"Likely eligible, count spouse and/or children only",IF(AND(C130=N165,C130&lt;251,C36="Yes"),"Likely eligible",IF(AND(N165&gt;C130,C130&lt;251,C36="Yes"),"Likely eligible","Likely not eligible"))))))</f>
        <v>Could not determine residency</v>
      </c>
      <c r="E147" s="438"/>
    </row>
    <row r="148" spans="2:15" ht="15" customHeight="1" x14ac:dyDescent="0.2">
      <c r="B148" s="501" t="s">
        <v>99</v>
      </c>
      <c r="C148" s="501" t="str">
        <f>IF(C36="No","Not eligible due to residency",IF(OR(C36="Didn't want to answer",C36=""),"Could not determine residency",(IF(AND(N165&lt;C130,N165&lt;251,C36="Yes"),"Likely eligible, count spouse and/or children only",IF(AND(C130=N165,C130&lt;251,C36="Yes"),"Likely eligible",IF(AND(N165&gt;C130,C130&lt;251,C36="Yes"),"Likely eligible","Likely not eligible"))))))</f>
        <v>Could not determine residency</v>
      </c>
      <c r="E148" s="438"/>
    </row>
    <row r="149" spans="2:15" ht="30" customHeight="1" x14ac:dyDescent="0.2">
      <c r="B149" s="618" t="s">
        <v>100</v>
      </c>
      <c r="C149" s="618"/>
      <c r="E149" s="438"/>
    </row>
    <row r="150" spans="2:15" ht="30" customHeight="1" x14ac:dyDescent="0.2">
      <c r="B150" s="617" t="s">
        <v>101</v>
      </c>
      <c r="C150" s="617"/>
      <c r="E150" s="438"/>
    </row>
    <row r="151" spans="2:15" ht="15" customHeight="1" x14ac:dyDescent="0.2">
      <c r="B151" s="568" t="str">
        <f>IF(C46="Yes","Patient should be encouraged to apply for Health First Colorado, as there are various programs for patients with disabilities with differing eligibility criteria, not all of which can easily be screened for here.","")</f>
        <v/>
      </c>
      <c r="C151" s="569"/>
      <c r="E151" s="438"/>
    </row>
    <row r="152" spans="2:15" ht="15" customHeight="1" x14ac:dyDescent="0.25">
      <c r="B152" s="434"/>
      <c r="C152" s="206"/>
      <c r="E152" s="438"/>
    </row>
    <row r="153" spans="2:15" ht="30" x14ac:dyDescent="0.25">
      <c r="B153" s="566" t="s">
        <v>102</v>
      </c>
      <c r="C153" s="567"/>
      <c r="E153" s="438"/>
      <c r="G153" s="411"/>
      <c r="H153" s="206" t="s">
        <v>103</v>
      </c>
      <c r="I153" s="206" t="s">
        <v>104</v>
      </c>
      <c r="J153" s="412" t="s">
        <v>105</v>
      </c>
      <c r="K153" s="206" t="s">
        <v>106</v>
      </c>
      <c r="L153" s="412" t="s">
        <v>107</v>
      </c>
      <c r="M153" s="412" t="s">
        <v>108</v>
      </c>
      <c r="N153" s="412" t="s">
        <v>109</v>
      </c>
      <c r="O153" s="412" t="s">
        <v>110</v>
      </c>
    </row>
    <row r="154" spans="2:15" ht="15" customHeight="1" x14ac:dyDescent="0.25">
      <c r="B154" s="562"/>
      <c r="C154" s="601"/>
      <c r="E154" s="438"/>
      <c r="G154" s="411" t="s">
        <v>111</v>
      </c>
      <c r="H154" s="206" t="str">
        <f>IF(C32="","",ROUNDDOWN(((C10-C32)/365.25),0))</f>
        <v/>
      </c>
      <c r="I154" s="206" t="s">
        <v>112</v>
      </c>
      <c r="J154" s="206" t="s">
        <v>113</v>
      </c>
      <c r="K154" s="413">
        <f>C59</f>
        <v>0</v>
      </c>
      <c r="L154" s="206" t="s">
        <v>113</v>
      </c>
      <c r="M154" s="413">
        <f>IF(L154="yes",K154,0)</f>
        <v>0</v>
      </c>
      <c r="N154" s="206" t="s">
        <v>113</v>
      </c>
      <c r="O154" s="413">
        <f>M154</f>
        <v>0</v>
      </c>
    </row>
    <row r="155" spans="2:15" ht="15" customHeight="1" x14ac:dyDescent="0.25">
      <c r="B155" s="563"/>
      <c r="C155" s="602"/>
      <c r="E155" s="438"/>
      <c r="G155" s="411" t="s">
        <v>114</v>
      </c>
      <c r="H155" s="206"/>
      <c r="I155" s="206" t="str">
        <f>IF(C65="","",C65)</f>
        <v/>
      </c>
      <c r="J155" s="583" t="str">
        <f>IF(OR(I155="Spouse/Civil Union Partner",I155="Minor Child",I155="Parent/Guardian"),"Yes",IF(AND($H$154&lt;19,OR(I155="Parent/Guardian",I155="Minor Child",I155="Minor Sibling")),"Yes","No"))</f>
        <v>No</v>
      </c>
      <c r="K155" s="413">
        <f>C66</f>
        <v>0</v>
      </c>
      <c r="L155" s="206" t="str">
        <f>IF(C67="","",C67)</f>
        <v/>
      </c>
      <c r="M155" s="413">
        <f t="shared" ref="M155:M163" si="0">IF(L155="yes",K155,0)</f>
        <v>0</v>
      </c>
      <c r="N155" s="206" t="str">
        <f>IF($H$154&lt;18,IF(OR(I155="Spouse/Civil Union Partner",I155="Minor Sibling",I155="Minor Child",I155="Student Adult Child",I155="Parent/Guardian"),"Yes",IF(OR(I155="Spouse/Civil Union Partner",I155="Minor Child",I155="Student Adult Child"),"Yes","No")),"No")</f>
        <v>No</v>
      </c>
      <c r="O155" s="413">
        <f>IF($H$154&lt;18,IF(OR(I155="Spouse/Civil Union Partner",I155="Parent/Guardian"),K155,0),IF(I155="Spouse/Civil Union Partner",K155,0))</f>
        <v>0</v>
      </c>
    </row>
    <row r="156" spans="2:15" ht="15" customHeight="1" x14ac:dyDescent="0.25">
      <c r="B156" s="563"/>
      <c r="C156" s="602"/>
      <c r="E156" s="438"/>
      <c r="G156" s="411" t="s">
        <v>115</v>
      </c>
      <c r="H156" s="206"/>
      <c r="I156" s="206" t="str">
        <f>IF(C71="","",C71)</f>
        <v/>
      </c>
      <c r="J156" s="583" t="str">
        <f t="shared" ref="J156:J163" si="1">IF(OR(I156="Spouse/Civil Union Partner",I156="Minor Child",I156="Parent/Guardian"),"Yes",IF(AND($H$154&lt;19,OR(I156="Parent/Guardian",I156="Minor Child",I156="Minor Sibling")),"Yes","No"))</f>
        <v>No</v>
      </c>
      <c r="K156" s="413">
        <f>C72</f>
        <v>0</v>
      </c>
      <c r="L156" s="206" t="str">
        <f>IF(C73="","",C73)</f>
        <v/>
      </c>
      <c r="M156" s="413">
        <f t="shared" si="0"/>
        <v>0</v>
      </c>
      <c r="N156" s="206" t="str">
        <f t="shared" ref="N156:N163" si="2">IF($H$154&lt;18,IF(OR(I156="Spouse/Civil Union Partner",I156="Minor Sibling",I156="Minor Child",I156="Student Adult Child",I156="Parent/Guardian"),"Yes",IF(OR(I156="Spouse/Civil Union Partner",I156="Minor Child",I156="Student Adult Child"),"Yes","No")),"No")</f>
        <v>No</v>
      </c>
      <c r="O156" s="413">
        <f t="shared" ref="O156:O163" si="3">IF($H$154&lt;18,IF(OR(I156="Spouse/Civil Union Partner",I156="Parent/Guardian"),K156,0),IF(I156="Spouse/Civil Union Partner",K156,0))</f>
        <v>0</v>
      </c>
    </row>
    <row r="157" spans="2:15" ht="15" customHeight="1" x14ac:dyDescent="0.25">
      <c r="B157" s="563"/>
      <c r="C157" s="602"/>
      <c r="E157" s="438"/>
      <c r="G157" s="411" t="s">
        <v>116</v>
      </c>
      <c r="H157" s="206"/>
      <c r="I157" s="206" t="str">
        <f>IF(C77="","",C77)</f>
        <v/>
      </c>
      <c r="J157" s="583" t="str">
        <f t="shared" si="1"/>
        <v>No</v>
      </c>
      <c r="K157" s="413">
        <f>C78</f>
        <v>0</v>
      </c>
      <c r="L157" s="206" t="str">
        <f>IF(C79="","",C79)</f>
        <v/>
      </c>
      <c r="M157" s="413">
        <f t="shared" si="0"/>
        <v>0</v>
      </c>
      <c r="N157" s="206" t="str">
        <f t="shared" si="2"/>
        <v>No</v>
      </c>
      <c r="O157" s="413">
        <f t="shared" si="3"/>
        <v>0</v>
      </c>
    </row>
    <row r="158" spans="2:15" ht="15" customHeight="1" x14ac:dyDescent="0.25">
      <c r="B158" s="563"/>
      <c r="C158" s="602"/>
      <c r="E158" s="438"/>
      <c r="G158" s="411" t="s">
        <v>117</v>
      </c>
      <c r="H158" s="206"/>
      <c r="I158" s="206" t="str">
        <f>IF(C83="","",C83)</f>
        <v/>
      </c>
      <c r="J158" s="583" t="str">
        <f t="shared" si="1"/>
        <v>No</v>
      </c>
      <c r="K158" s="413">
        <f>C84</f>
        <v>0</v>
      </c>
      <c r="L158" s="206" t="str">
        <f>IF(C85="","",C85)</f>
        <v/>
      </c>
      <c r="M158" s="413">
        <f t="shared" si="0"/>
        <v>0</v>
      </c>
      <c r="N158" s="206" t="str">
        <f t="shared" si="2"/>
        <v>No</v>
      </c>
      <c r="O158" s="413">
        <f t="shared" si="3"/>
        <v>0</v>
      </c>
    </row>
    <row r="159" spans="2:15" ht="15" customHeight="1" x14ac:dyDescent="0.25">
      <c r="B159" s="563"/>
      <c r="C159" s="602"/>
      <c r="E159" s="438"/>
      <c r="G159" s="411" t="s">
        <v>118</v>
      </c>
      <c r="H159" s="206"/>
      <c r="I159" s="206" t="str">
        <f>IF(C89="","",C89)</f>
        <v/>
      </c>
      <c r="J159" s="583" t="str">
        <f t="shared" si="1"/>
        <v>No</v>
      </c>
      <c r="K159" s="413">
        <f>C90</f>
        <v>0</v>
      </c>
      <c r="L159" s="206" t="str">
        <f>IF(C91="","",C91)</f>
        <v/>
      </c>
      <c r="M159" s="413">
        <f t="shared" si="0"/>
        <v>0</v>
      </c>
      <c r="N159" s="206" t="str">
        <f t="shared" si="2"/>
        <v>No</v>
      </c>
      <c r="O159" s="413">
        <f t="shared" si="3"/>
        <v>0</v>
      </c>
    </row>
    <row r="160" spans="2:15" ht="15" customHeight="1" x14ac:dyDescent="0.25">
      <c r="B160" s="564"/>
      <c r="C160" s="565"/>
      <c r="E160" s="438"/>
      <c r="G160" s="411" t="s">
        <v>119</v>
      </c>
      <c r="H160" s="206"/>
      <c r="I160" s="206" t="str">
        <f>IF(C95="","",C95)</f>
        <v/>
      </c>
      <c r="J160" s="583" t="str">
        <f t="shared" si="1"/>
        <v>No</v>
      </c>
      <c r="K160" s="413">
        <f>C96</f>
        <v>0</v>
      </c>
      <c r="L160" s="206" t="str">
        <f>IF(C97="","",C97)</f>
        <v/>
      </c>
      <c r="M160" s="413">
        <f t="shared" si="0"/>
        <v>0</v>
      </c>
      <c r="N160" s="206" t="str">
        <f t="shared" si="2"/>
        <v>No</v>
      </c>
      <c r="O160" s="413">
        <f t="shared" si="3"/>
        <v>0</v>
      </c>
    </row>
    <row r="161" spans="2:15" ht="15" customHeight="1" x14ac:dyDescent="0.25">
      <c r="B161" s="564"/>
      <c r="C161" s="565"/>
      <c r="E161" s="438"/>
      <c r="G161" s="411" t="s">
        <v>120</v>
      </c>
      <c r="H161" s="206"/>
      <c r="I161" s="206" t="str">
        <f>IF(C101="","",C101)</f>
        <v/>
      </c>
      <c r="J161" s="583" t="str">
        <f t="shared" si="1"/>
        <v>No</v>
      </c>
      <c r="K161" s="413">
        <f>C102</f>
        <v>0</v>
      </c>
      <c r="L161" s="206" t="str">
        <f>IF(C103="","",C103)</f>
        <v/>
      </c>
      <c r="M161" s="413">
        <f t="shared" si="0"/>
        <v>0</v>
      </c>
      <c r="N161" s="206" t="str">
        <f t="shared" si="2"/>
        <v>No</v>
      </c>
      <c r="O161" s="413">
        <f t="shared" si="3"/>
        <v>0</v>
      </c>
    </row>
    <row r="162" spans="2:15" ht="15" customHeight="1" x14ac:dyDescent="0.25">
      <c r="B162" s="564"/>
      <c r="C162" s="565"/>
      <c r="E162" s="438"/>
      <c r="G162" s="411" t="s">
        <v>121</v>
      </c>
      <c r="H162" s="206"/>
      <c r="I162" s="206" t="str">
        <f>IF(C107="","",C107)</f>
        <v/>
      </c>
      <c r="J162" s="583" t="str">
        <f t="shared" si="1"/>
        <v>No</v>
      </c>
      <c r="K162" s="413">
        <f>C108</f>
        <v>0</v>
      </c>
      <c r="L162" s="206" t="str">
        <f>IF(C109="","",C109)</f>
        <v/>
      </c>
      <c r="M162" s="413">
        <f t="shared" si="0"/>
        <v>0</v>
      </c>
      <c r="N162" s="206" t="str">
        <f t="shared" si="2"/>
        <v>No</v>
      </c>
      <c r="O162" s="413">
        <f t="shared" si="3"/>
        <v>0</v>
      </c>
    </row>
    <row r="163" spans="2:15" ht="15" customHeight="1" x14ac:dyDescent="0.25">
      <c r="B163" s="560"/>
      <c r="C163" s="561"/>
      <c r="E163" s="438"/>
      <c r="G163" s="411" t="s">
        <v>122</v>
      </c>
      <c r="H163" s="206"/>
      <c r="I163" s="206" t="str">
        <f>IF(C113="","",C113)</f>
        <v/>
      </c>
      <c r="J163" s="583" t="str">
        <f t="shared" si="1"/>
        <v>No</v>
      </c>
      <c r="K163" s="413">
        <f>C114</f>
        <v>0</v>
      </c>
      <c r="L163" s="206" t="str">
        <f>IF(C115="","",C115)</f>
        <v/>
      </c>
      <c r="M163" s="413">
        <f t="shared" si="0"/>
        <v>0</v>
      </c>
      <c r="N163" s="206" t="str">
        <f t="shared" si="2"/>
        <v>No</v>
      </c>
      <c r="O163" s="413">
        <f t="shared" si="3"/>
        <v>0</v>
      </c>
    </row>
    <row r="164" spans="2:15" ht="15" customHeight="1" x14ac:dyDescent="0.25">
      <c r="G164" s="411"/>
      <c r="H164" s="206"/>
      <c r="I164" s="206"/>
      <c r="J164" s="206">
        <f>COUNTIF(J154:J163,"Yes")</f>
        <v>1</v>
      </c>
      <c r="K164" s="413">
        <f>SUMIFS(K154:K163,J154:J163,"Yes")</f>
        <v>0</v>
      </c>
      <c r="L164" s="206">
        <f>IF(COUNTIF(L154:L163,"Didn't want to answer")&gt;0,"Could not determine",COUNTIF(L154:L163,"Yes"))</f>
        <v>1</v>
      </c>
      <c r="M164" s="413">
        <f>SUM(M154:M163)</f>
        <v>0</v>
      </c>
      <c r="N164" s="206">
        <f>COUNTIF(N154:N163,"Yes")</f>
        <v>1</v>
      </c>
      <c r="O164" s="413">
        <f>SUM(O154:O163)-C125</f>
        <v>0</v>
      </c>
    </row>
    <row r="165" spans="2:15" ht="15" customHeight="1" x14ac:dyDescent="0.25">
      <c r="G165" s="411"/>
      <c r="H165" s="206"/>
      <c r="I165" s="206"/>
      <c r="J165" s="206">
        <f>ROUNDUP((K164*12)/CHOOSE(J164,'Background Information'!G7,'Background Information'!G8,'Background Information'!G9,'Background Information'!G10,'Background Information'!G11,'Background Information'!G12,'Background Information'!G13,'Background Information'!G14,'Background Information'!G15,'Background Information'!G16)*100,0)</f>
        <v>0</v>
      </c>
      <c r="K165" s="206"/>
      <c r="L165" s="206">
        <f>IFERROR(ROUNDUP((M164*12)/CHOOSE(L164,'Background Information'!G7,'Background Information'!G8,'Background Information'!G9,'Background Information'!G10,'Background Information'!G11,'Background Information'!G12,'Background Information'!G13,'Background Information'!G14,'Background Information'!G15,'Background Information'!G16)*100,0),"Could not determine")</f>
        <v>0</v>
      </c>
      <c r="M165" s="206"/>
      <c r="N165" s="206">
        <f>IFERROR(ROUNDUP((O164*12)/CHOOSE(N164,'Background Information'!G7,'Background Information'!G8,'Background Information'!G9,'Background Information'!G10,'Background Information'!G11,'Background Information'!G12,'Background Information'!G13,'Background Information'!G14,'Background Information'!G15,'Background Information'!G16)*100,0),"Could not determine")</f>
        <v>0</v>
      </c>
      <c r="O165" s="206"/>
    </row>
  </sheetData>
  <sheetProtection algorithmName="SHA-512" hashValue="VBKpwKF2uVx5/b6ce7z1K4AbPkLxX8xJ150i2urc8fSq/Jn9Es8zEeQ2jXKf87JY5WxMBzmB1Xj4cIIM1CTjqw==" saltValue="812TxT1+MbKiRfXKxk6NLw==" spinCount="100000" sheet="1" selectLockedCells="1"/>
  <mergeCells count="2">
    <mergeCell ref="B150:C150"/>
    <mergeCell ref="B149:C149"/>
  </mergeCells>
  <phoneticPr fontId="27" type="noConversion"/>
  <conditionalFormatting sqref="C144:C148">
    <cfRule type="containsText" dxfId="4" priority="1" operator="containsText" text="Potentially Eligible">
      <formula>NOT(ISERROR(SEARCH("Potentially Eligible",C144)))</formula>
    </cfRule>
    <cfRule type="containsText" dxfId="3" priority="2" operator="containsText" text="Not eligible due to residency">
      <formula>NOT(ISERROR(SEARCH("Not eligible due to residency",C144)))</formula>
    </cfRule>
    <cfRule type="containsText" dxfId="2" priority="3" operator="containsText" text="Could not determine residency">
      <formula>NOT(ISERROR(SEARCH("Could not determine residency",C144)))</formula>
    </cfRule>
    <cfRule type="containsText" dxfId="1" priority="4" operator="containsText" text="Likely not eligible">
      <formula>NOT(ISERROR(SEARCH("Likely not eligible",C144)))</formula>
    </cfRule>
    <cfRule type="containsText" dxfId="0" priority="5" operator="containsText" text="Likely eligible">
      <formula>NOT(ISERROR(SEARCH("Likely eligible",C144)))</formula>
    </cfRule>
  </conditionalFormatting>
  <pageMargins left="0.7" right="0.7" top="0.75" bottom="0.75" header="0.3" footer="0.3"/>
  <pageSetup scale="78" fitToHeight="0" orientation="portrait" horizontalDpi="1200" verticalDpi="1200" r:id="rId1"/>
  <drawing r:id="rId2"/>
  <extLst>
    <ext xmlns:x14="http://schemas.microsoft.com/office/spreadsheetml/2009/9/main" uri="{CCE6A557-97BC-4b89-ADB6-D9C93CAAB3DF}">
      <x14:dataValidations xmlns:xm="http://schemas.microsoft.com/office/excel/2006/main" count="5">
        <x14:dataValidation type="list" allowBlank="1" showErrorMessage="1" xr:uid="{13A1E62E-F41D-4982-BAEC-B3E784C4CDBD}">
          <x14:formula1>
            <xm:f>'Background Information'!$F$25:$F$26</xm:f>
          </x14:formula1>
          <xm:sqref>C13:C14</xm:sqref>
        </x14:dataValidation>
        <x14:dataValidation type="list" allowBlank="1" showInputMessage="1" showErrorMessage="1" xr:uid="{4D96D9A1-64E2-4257-AA8E-BCCF0D365190}">
          <x14:formula1>
            <xm:f>'Background Information'!$F$25:$F$26</xm:f>
          </x14:formula1>
          <xm:sqref>C29</xm:sqref>
        </x14:dataValidation>
        <x14:dataValidation type="list" allowBlank="1" showInputMessage="1" showErrorMessage="1" xr:uid="{1099BCA0-D915-4951-8F0B-4B44BD3E0F34}">
          <x14:formula1>
            <xm:f>'Background Information'!$A$4:$A$68</xm:f>
          </x14:formula1>
          <xm:sqref>C25</xm:sqref>
        </x14:dataValidation>
        <x14:dataValidation type="list" allowBlank="1" showInputMessage="1" showErrorMessage="1" xr:uid="{ECA2316E-E6BA-4B5F-90E4-9578C3F5B540}">
          <x14:formula1>
            <xm:f>'Background Information'!$F$33:$F$39</xm:f>
          </x14:formula1>
          <xm:sqref>C95 C113 C89 C83 C77 C71 C65 C107 C101</xm:sqref>
        </x14:dataValidation>
        <x14:dataValidation type="list" allowBlank="1" showInputMessage="1" showErrorMessage="1" xr:uid="{2BDCF496-416B-44A2-85BD-642AD3361909}">
          <x14:formula1>
            <xm:f>'Background Information'!$F$46:$F$48</xm:f>
          </x14:formula1>
          <xm:sqref>C36 C46 C42 C40 C109 C103 C115 C54 C51:C52 C48 C97 C91 C85 C79 C73 C67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13"/>
  <sheetViews>
    <sheetView showGridLines="0" showRowColHeaders="0" zoomScaleNormal="100" workbookViewId="0">
      <selection activeCell="A19" sqref="A19"/>
    </sheetView>
  </sheetViews>
  <sheetFormatPr defaultColWidth="12.625" defaultRowHeight="15" customHeight="1" x14ac:dyDescent="0.2"/>
  <cols>
    <col min="1" max="1" width="76.125" customWidth="1"/>
    <col min="2" max="26" width="8" customWidth="1"/>
  </cols>
  <sheetData>
    <row r="1" spans="1:26" ht="52.5" customHeight="1" x14ac:dyDescent="0.2">
      <c r="A1" s="24"/>
      <c r="B1" s="24"/>
      <c r="C1" s="24"/>
      <c r="D1" s="24"/>
      <c r="E1" s="24"/>
      <c r="F1" s="24"/>
      <c r="G1" s="24"/>
      <c r="H1" s="24"/>
      <c r="I1" s="24"/>
      <c r="J1" s="24"/>
      <c r="K1" s="24"/>
      <c r="L1" s="24"/>
      <c r="M1" s="24"/>
      <c r="N1" s="24"/>
      <c r="O1" s="24"/>
      <c r="P1" s="24"/>
      <c r="Q1" s="24"/>
      <c r="R1" s="24"/>
      <c r="S1" s="24"/>
      <c r="T1" s="24"/>
      <c r="U1" s="24"/>
      <c r="V1" s="24"/>
      <c r="W1" s="24"/>
      <c r="X1" s="24"/>
      <c r="Y1" s="24"/>
      <c r="Z1" s="24"/>
    </row>
    <row r="2" spans="1:26" ht="30" customHeight="1" x14ac:dyDescent="0.2">
      <c r="A2" s="4" t="s">
        <v>380</v>
      </c>
      <c r="B2" s="24"/>
      <c r="C2" s="24"/>
      <c r="D2" s="24"/>
      <c r="E2" s="24"/>
      <c r="F2" s="24"/>
      <c r="G2" s="24"/>
      <c r="H2" s="24"/>
      <c r="I2" s="24"/>
      <c r="J2" s="24"/>
      <c r="K2" s="24"/>
      <c r="L2" s="24"/>
      <c r="M2" s="24"/>
      <c r="N2" s="24"/>
      <c r="O2" s="24"/>
      <c r="P2" s="24"/>
      <c r="Q2" s="24"/>
      <c r="R2" s="24"/>
      <c r="S2" s="24"/>
      <c r="T2" s="24"/>
      <c r="U2" s="24"/>
      <c r="V2" s="24"/>
      <c r="W2" s="24"/>
      <c r="X2" s="24"/>
      <c r="Y2" s="24"/>
      <c r="Z2" s="24"/>
    </row>
    <row r="3" spans="1:26" ht="60" customHeight="1" x14ac:dyDescent="0.2">
      <c r="A3" s="25" t="s">
        <v>381</v>
      </c>
      <c r="B3" s="24"/>
      <c r="C3" s="25"/>
      <c r="D3" s="25"/>
      <c r="E3" s="25"/>
      <c r="F3" s="25"/>
      <c r="G3" s="25"/>
      <c r="H3" s="25"/>
      <c r="I3" s="25"/>
      <c r="J3" s="24"/>
      <c r="K3" s="24"/>
      <c r="L3" s="24"/>
      <c r="M3" s="24"/>
      <c r="N3" s="24"/>
      <c r="O3" s="24"/>
      <c r="P3" s="24"/>
      <c r="Q3" s="24"/>
      <c r="R3" s="24"/>
      <c r="S3" s="24"/>
      <c r="T3" s="24"/>
      <c r="U3" s="24"/>
      <c r="V3" s="24"/>
      <c r="W3" s="24"/>
      <c r="X3" s="24"/>
      <c r="Y3" s="24"/>
      <c r="Z3" s="24"/>
    </row>
    <row r="4" spans="1:26" ht="30" customHeight="1" x14ac:dyDescent="0.2">
      <c r="A4" s="25" t="s">
        <v>382</v>
      </c>
      <c r="B4" s="25"/>
      <c r="C4" s="25"/>
      <c r="D4" s="25"/>
      <c r="E4" s="25"/>
      <c r="F4" s="25"/>
      <c r="G4" s="25"/>
      <c r="H4" s="25"/>
      <c r="I4" s="25"/>
      <c r="J4" s="24"/>
      <c r="K4" s="24"/>
      <c r="L4" s="24"/>
      <c r="M4" s="24"/>
      <c r="N4" s="24"/>
      <c r="O4" s="24"/>
      <c r="P4" s="24"/>
      <c r="Q4" s="24"/>
      <c r="R4" s="24"/>
      <c r="S4" s="24"/>
      <c r="T4" s="24"/>
      <c r="U4" s="24"/>
      <c r="V4" s="24"/>
      <c r="W4" s="24"/>
      <c r="X4" s="24"/>
      <c r="Y4" s="24"/>
      <c r="Z4" s="24"/>
    </row>
    <row r="5" spans="1:26" ht="45" customHeight="1" x14ac:dyDescent="0.2">
      <c r="A5" s="25" t="s">
        <v>383</v>
      </c>
      <c r="B5" s="25"/>
      <c r="C5" s="25"/>
      <c r="D5" s="25"/>
      <c r="E5" s="25"/>
      <c r="F5" s="25"/>
      <c r="G5" s="25"/>
      <c r="H5" s="25"/>
      <c r="I5" s="25"/>
      <c r="J5" s="24"/>
      <c r="K5" s="24"/>
      <c r="L5" s="24"/>
      <c r="M5" s="24"/>
      <c r="N5" s="24"/>
      <c r="O5" s="24"/>
      <c r="P5" s="24"/>
      <c r="Q5" s="24"/>
      <c r="R5" s="24"/>
      <c r="S5" s="24"/>
      <c r="T5" s="24"/>
      <c r="U5" s="24"/>
      <c r="V5" s="24"/>
      <c r="W5" s="24"/>
      <c r="X5" s="24"/>
      <c r="Y5" s="24"/>
      <c r="Z5" s="24"/>
    </row>
    <row r="6" spans="1:26" ht="30" customHeight="1" x14ac:dyDescent="0.2">
      <c r="A6" s="25" t="s">
        <v>384</v>
      </c>
      <c r="B6" s="25"/>
      <c r="C6" s="25"/>
      <c r="D6" s="25"/>
      <c r="E6" s="25"/>
      <c r="F6" s="25"/>
      <c r="G6" s="25"/>
      <c r="H6" s="25"/>
      <c r="I6" s="25"/>
      <c r="J6" s="24"/>
      <c r="K6" s="24"/>
      <c r="L6" s="24"/>
      <c r="M6" s="24"/>
      <c r="N6" s="24"/>
      <c r="O6" s="24"/>
      <c r="P6" s="24"/>
      <c r="Q6" s="24"/>
      <c r="R6" s="24"/>
      <c r="S6" s="24"/>
      <c r="T6" s="24"/>
      <c r="U6" s="24"/>
      <c r="V6" s="24"/>
      <c r="W6" s="24"/>
      <c r="X6" s="24"/>
      <c r="Y6" s="24"/>
      <c r="Z6" s="24"/>
    </row>
    <row r="7" spans="1:26" ht="45" customHeight="1" x14ac:dyDescent="0.2">
      <c r="A7" s="25" t="s">
        <v>385</v>
      </c>
      <c r="B7" s="25"/>
      <c r="C7" s="25"/>
      <c r="D7" s="25"/>
      <c r="E7" s="25"/>
      <c r="F7" s="25"/>
      <c r="G7" s="25"/>
      <c r="H7" s="25"/>
      <c r="I7" s="25"/>
      <c r="J7" s="24"/>
      <c r="K7" s="24"/>
      <c r="L7" s="24"/>
      <c r="M7" s="24"/>
      <c r="N7" s="24"/>
      <c r="O7" s="24"/>
      <c r="P7" s="24"/>
      <c r="Q7" s="24"/>
      <c r="R7" s="24"/>
      <c r="S7" s="24"/>
      <c r="T7" s="24"/>
      <c r="U7" s="24"/>
      <c r="V7" s="24"/>
      <c r="W7" s="24"/>
      <c r="X7" s="24"/>
      <c r="Y7" s="24"/>
      <c r="Z7" s="24"/>
    </row>
    <row r="8" spans="1:26" ht="45" customHeight="1" x14ac:dyDescent="0.2">
      <c r="A8" s="25" t="s">
        <v>386</v>
      </c>
      <c r="B8" s="25"/>
      <c r="C8" s="25"/>
      <c r="D8" s="25"/>
      <c r="E8" s="25"/>
      <c r="F8" s="25"/>
      <c r="G8" s="25"/>
      <c r="H8" s="25"/>
      <c r="I8" s="25"/>
      <c r="J8" s="24"/>
      <c r="K8" s="24"/>
      <c r="L8" s="24"/>
      <c r="M8" s="24"/>
      <c r="N8" s="24"/>
      <c r="O8" s="24"/>
      <c r="P8" s="24"/>
      <c r="Q8" s="24"/>
      <c r="R8" s="24"/>
      <c r="S8" s="24"/>
      <c r="T8" s="24"/>
      <c r="U8" s="24"/>
      <c r="V8" s="24"/>
      <c r="W8" s="24"/>
      <c r="X8" s="24"/>
      <c r="Y8" s="24"/>
      <c r="Z8" s="24"/>
    </row>
    <row r="9" spans="1:26" ht="45" customHeight="1" x14ac:dyDescent="0.2">
      <c r="A9" s="25" t="s">
        <v>387</v>
      </c>
      <c r="B9" s="25"/>
      <c r="C9" s="25"/>
      <c r="D9" s="25"/>
      <c r="E9" s="25"/>
      <c r="F9" s="25"/>
      <c r="G9" s="25"/>
      <c r="H9" s="25"/>
      <c r="I9" s="25"/>
      <c r="J9" s="24"/>
      <c r="K9" s="24"/>
      <c r="L9" s="24"/>
      <c r="M9" s="24"/>
      <c r="N9" s="24"/>
      <c r="O9" s="24"/>
      <c r="P9" s="24"/>
      <c r="Q9" s="24"/>
      <c r="R9" s="24"/>
      <c r="S9" s="24"/>
      <c r="T9" s="24"/>
      <c r="U9" s="24"/>
      <c r="V9" s="24"/>
      <c r="W9" s="24"/>
      <c r="X9" s="24"/>
      <c r="Y9" s="24"/>
      <c r="Z9" s="24"/>
    </row>
    <row r="10" spans="1:26" ht="45" customHeight="1" x14ac:dyDescent="0.2">
      <c r="A10" s="25" t="s">
        <v>388</v>
      </c>
      <c r="B10" s="25"/>
      <c r="C10" s="25"/>
      <c r="D10" s="25"/>
      <c r="E10" s="25"/>
      <c r="F10" s="25"/>
      <c r="G10" s="25"/>
      <c r="H10" s="25"/>
      <c r="I10" s="25"/>
      <c r="J10" s="24"/>
      <c r="K10" s="24"/>
      <c r="L10" s="24"/>
      <c r="M10" s="24"/>
      <c r="N10" s="24"/>
      <c r="O10" s="24"/>
      <c r="P10" s="24"/>
      <c r="Q10" s="24"/>
      <c r="R10" s="24"/>
      <c r="S10" s="24"/>
      <c r="T10" s="24"/>
      <c r="U10" s="24"/>
      <c r="V10" s="24"/>
      <c r="W10" s="24"/>
      <c r="X10" s="24"/>
      <c r="Y10" s="24"/>
      <c r="Z10" s="24"/>
    </row>
    <row r="11" spans="1:26" ht="45" customHeight="1" x14ac:dyDescent="0.2">
      <c r="A11" s="25" t="s">
        <v>389</v>
      </c>
      <c r="B11" s="25"/>
      <c r="C11" s="25"/>
      <c r="D11" s="25"/>
      <c r="E11" s="25"/>
      <c r="F11" s="25"/>
      <c r="G11" s="25"/>
      <c r="H11" s="25"/>
      <c r="I11" s="25"/>
      <c r="J11" s="24"/>
      <c r="K11" s="24"/>
      <c r="L11" s="24"/>
      <c r="M11" s="24"/>
      <c r="N11" s="24"/>
      <c r="O11" s="24"/>
      <c r="P11" s="24"/>
      <c r="Q11" s="24"/>
      <c r="R11" s="24"/>
      <c r="S11" s="24"/>
      <c r="T11" s="24"/>
      <c r="U11" s="24"/>
      <c r="V11" s="24"/>
      <c r="W11" s="24"/>
      <c r="X11" s="24"/>
      <c r="Y11" s="24"/>
      <c r="Z11" s="24"/>
    </row>
    <row r="12" spans="1:26" ht="30" customHeight="1" x14ac:dyDescent="0.2">
      <c r="A12" s="25" t="s">
        <v>390</v>
      </c>
      <c r="B12" s="25"/>
      <c r="C12" s="25"/>
      <c r="D12" s="25"/>
      <c r="E12" s="25"/>
      <c r="F12" s="25"/>
      <c r="G12" s="25"/>
      <c r="H12" s="25"/>
      <c r="I12" s="25"/>
      <c r="J12" s="24"/>
      <c r="K12" s="24"/>
      <c r="L12" s="24"/>
      <c r="M12" s="24"/>
      <c r="N12" s="24"/>
      <c r="O12" s="24"/>
      <c r="P12" s="24"/>
      <c r="Q12" s="24"/>
      <c r="R12" s="24"/>
      <c r="S12" s="24"/>
      <c r="T12" s="24"/>
      <c r="U12" s="24"/>
      <c r="V12" s="24"/>
      <c r="W12" s="24"/>
      <c r="X12" s="24"/>
      <c r="Y12" s="24"/>
      <c r="Z12" s="24"/>
    </row>
    <row r="13" spans="1:26" ht="45" customHeight="1" x14ac:dyDescent="0.2">
      <c r="A13" s="25" t="s">
        <v>391</v>
      </c>
      <c r="B13" s="25"/>
      <c r="C13" s="25"/>
      <c r="D13" s="25"/>
      <c r="E13" s="25"/>
      <c r="F13" s="25"/>
      <c r="G13" s="25"/>
      <c r="H13" s="25"/>
      <c r="I13" s="25"/>
      <c r="J13" s="24"/>
      <c r="K13" s="24"/>
      <c r="L13" s="24"/>
      <c r="M13" s="24"/>
      <c r="N13" s="24"/>
      <c r="O13" s="24"/>
      <c r="P13" s="24"/>
      <c r="Q13" s="24"/>
      <c r="R13" s="24"/>
      <c r="S13" s="24"/>
      <c r="T13" s="24"/>
      <c r="U13" s="24"/>
      <c r="V13" s="24"/>
      <c r="W13" s="24"/>
      <c r="X13" s="24"/>
      <c r="Y13" s="24"/>
      <c r="Z13" s="24"/>
    </row>
  </sheetData>
  <sheetProtection algorithmName="SHA-512" hashValue="5mzSFNlrRuniPw2ErxRHOACtlahitfhC8bBISCcls6qTjvzuj6M2O7+1LnNq3nYdQp23yvlZ8EmE4daacHf7UA==" saltValue="tQh3GiN+qgOmTrvSVg0M8w==" spinCount="100000" sheet="1" selectLockedCells="1"/>
  <pageMargins left="0.7" right="0.7" top="0.75" bottom="0.75" header="0" footer="0"/>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Q72"/>
  <sheetViews>
    <sheetView showGridLines="0" showRowColHeaders="0" workbookViewId="0">
      <selection activeCell="C3" sqref="C3"/>
    </sheetView>
  </sheetViews>
  <sheetFormatPr defaultColWidth="12.625" defaultRowHeight="15" customHeight="1" x14ac:dyDescent="0.2"/>
  <cols>
    <col min="1" max="1" width="30.5" customWidth="1"/>
    <col min="2" max="2" width="19" customWidth="1"/>
    <col min="3" max="3" width="30.5" customWidth="1"/>
    <col min="4" max="4" width="11.625" customWidth="1"/>
    <col min="5" max="5" width="8.5" customWidth="1"/>
    <col min="6" max="15" width="9.375" customWidth="1"/>
    <col min="16" max="17" width="10" customWidth="1"/>
    <col min="18" max="27" width="7.625" customWidth="1"/>
  </cols>
  <sheetData>
    <row r="1" spans="1:17" ht="14.25" x14ac:dyDescent="0.2">
      <c r="E1" s="147" t="s">
        <v>392</v>
      </c>
    </row>
    <row r="2" spans="1:17" ht="14.25" x14ac:dyDescent="0.2">
      <c r="E2" s="147" t="s">
        <v>393</v>
      </c>
    </row>
    <row r="3" spans="1:17" x14ac:dyDescent="0.2">
      <c r="B3" s="59" t="s">
        <v>347</v>
      </c>
      <c r="C3" s="465"/>
      <c r="D3" s="571"/>
      <c r="E3" s="147" t="s">
        <v>394</v>
      </c>
    </row>
    <row r="4" spans="1:17" ht="14.25" x14ac:dyDescent="0.2">
      <c r="D4" s="203" t="s">
        <v>395</v>
      </c>
      <c r="E4" s="157" t="s">
        <v>396</v>
      </c>
      <c r="F4" s="494" t="s">
        <v>397</v>
      </c>
      <c r="G4" s="494" t="s">
        <v>398</v>
      </c>
      <c r="H4" s="494" t="s">
        <v>399</v>
      </c>
      <c r="I4" s="494" t="s">
        <v>400</v>
      </c>
      <c r="J4" s="494" t="s">
        <v>401</v>
      </c>
      <c r="K4" s="494" t="s">
        <v>402</v>
      </c>
      <c r="L4" s="494" t="s">
        <v>403</v>
      </c>
      <c r="M4" s="494" t="s">
        <v>404</v>
      </c>
      <c r="N4" s="494" t="s">
        <v>405</v>
      </c>
      <c r="O4" s="572" t="s">
        <v>406</v>
      </c>
    </row>
    <row r="5" spans="1:17" ht="14.25" x14ac:dyDescent="0.2">
      <c r="C5" s="158" t="s">
        <v>407</v>
      </c>
      <c r="D5" s="204" t="s">
        <v>408</v>
      </c>
      <c r="E5" s="159" t="s">
        <v>409</v>
      </c>
      <c r="F5" s="466">
        <v>15</v>
      </c>
      <c r="G5" s="466">
        <v>65</v>
      </c>
      <c r="H5" s="466">
        <v>105</v>
      </c>
      <c r="I5" s="466">
        <v>155</v>
      </c>
      <c r="J5" s="466">
        <v>220</v>
      </c>
      <c r="K5" s="466">
        <v>300</v>
      </c>
      <c r="L5" s="466">
        <v>390</v>
      </c>
      <c r="M5" s="466">
        <v>535</v>
      </c>
      <c r="N5" s="466">
        <v>600</v>
      </c>
      <c r="O5" s="573">
        <v>630</v>
      </c>
    </row>
    <row r="6" spans="1:17" ht="14.25" x14ac:dyDescent="0.2">
      <c r="C6" s="158" t="s">
        <v>410</v>
      </c>
      <c r="D6" s="204" t="s">
        <v>408</v>
      </c>
      <c r="E6" s="159" t="s">
        <v>409</v>
      </c>
      <c r="F6" s="466">
        <v>15</v>
      </c>
      <c r="G6" s="466">
        <v>65</v>
      </c>
      <c r="H6" s="466">
        <v>105</v>
      </c>
      <c r="I6" s="466">
        <v>155</v>
      </c>
      <c r="J6" s="466">
        <v>220</v>
      </c>
      <c r="K6" s="466">
        <v>300</v>
      </c>
      <c r="L6" s="466">
        <v>390</v>
      </c>
      <c r="M6" s="466">
        <v>535</v>
      </c>
      <c r="N6" s="466">
        <v>600</v>
      </c>
      <c r="O6" s="573">
        <v>630</v>
      </c>
    </row>
    <row r="7" spans="1:17" ht="14.25" x14ac:dyDescent="0.2">
      <c r="C7" s="158" t="s">
        <v>411</v>
      </c>
      <c r="D7" s="204" t="s">
        <v>408</v>
      </c>
      <c r="E7" s="159" t="s">
        <v>409</v>
      </c>
      <c r="F7" s="466">
        <v>7</v>
      </c>
      <c r="G7" s="466">
        <v>35</v>
      </c>
      <c r="H7" s="466">
        <v>55</v>
      </c>
      <c r="I7" s="466">
        <v>80</v>
      </c>
      <c r="J7" s="466">
        <v>110</v>
      </c>
      <c r="K7" s="466">
        <v>150</v>
      </c>
      <c r="L7" s="466">
        <v>195</v>
      </c>
      <c r="M7" s="466">
        <v>270</v>
      </c>
      <c r="N7" s="466">
        <v>300</v>
      </c>
      <c r="O7" s="573">
        <v>315</v>
      </c>
    </row>
    <row r="8" spans="1:17" ht="14.25" x14ac:dyDescent="0.2">
      <c r="C8" s="158" t="s">
        <v>412</v>
      </c>
      <c r="D8" s="204" t="s">
        <v>408</v>
      </c>
      <c r="E8" s="159" t="s">
        <v>409</v>
      </c>
      <c r="F8" s="466">
        <v>15</v>
      </c>
      <c r="G8" s="466">
        <v>25</v>
      </c>
      <c r="H8" s="466">
        <v>25</v>
      </c>
      <c r="I8" s="466">
        <v>30</v>
      </c>
      <c r="J8" s="466">
        <v>30</v>
      </c>
      <c r="K8" s="466">
        <v>35</v>
      </c>
      <c r="L8" s="466">
        <v>35</v>
      </c>
      <c r="M8" s="466">
        <v>45</v>
      </c>
      <c r="N8" s="466">
        <v>45</v>
      </c>
      <c r="O8" s="573">
        <v>50</v>
      </c>
    </row>
    <row r="9" spans="1:17" ht="14.25" x14ac:dyDescent="0.2">
      <c r="C9" s="158" t="s">
        <v>413</v>
      </c>
      <c r="D9" s="204" t="s">
        <v>408</v>
      </c>
      <c r="E9" s="159" t="s">
        <v>409</v>
      </c>
      <c r="F9" s="466">
        <v>15</v>
      </c>
      <c r="G9" s="466">
        <v>25</v>
      </c>
      <c r="H9" s="466">
        <v>25</v>
      </c>
      <c r="I9" s="466">
        <v>30</v>
      </c>
      <c r="J9" s="466">
        <v>30</v>
      </c>
      <c r="K9" s="466">
        <v>35</v>
      </c>
      <c r="L9" s="466">
        <v>35</v>
      </c>
      <c r="M9" s="466">
        <v>45</v>
      </c>
      <c r="N9" s="466">
        <v>45</v>
      </c>
      <c r="O9" s="573">
        <v>50</v>
      </c>
    </row>
    <row r="10" spans="1:17" ht="14.25" x14ac:dyDescent="0.2">
      <c r="C10" s="158" t="s">
        <v>414</v>
      </c>
      <c r="D10" s="204" t="s">
        <v>408</v>
      </c>
      <c r="E10" s="159" t="s">
        <v>409</v>
      </c>
      <c r="F10" s="466">
        <v>7</v>
      </c>
      <c r="G10" s="466">
        <v>15</v>
      </c>
      <c r="H10" s="466">
        <v>15</v>
      </c>
      <c r="I10" s="466">
        <v>20</v>
      </c>
      <c r="J10" s="466">
        <v>20</v>
      </c>
      <c r="K10" s="466">
        <v>25</v>
      </c>
      <c r="L10" s="466">
        <v>25</v>
      </c>
      <c r="M10" s="466">
        <v>35</v>
      </c>
      <c r="N10" s="466">
        <v>35</v>
      </c>
      <c r="O10" s="573">
        <v>40</v>
      </c>
    </row>
    <row r="11" spans="1:17" ht="15" customHeight="1" x14ac:dyDescent="0.2">
      <c r="C11" s="158" t="s">
        <v>415</v>
      </c>
      <c r="D11" s="204" t="s">
        <v>408</v>
      </c>
      <c r="E11" s="159" t="s">
        <v>409</v>
      </c>
      <c r="F11" s="467">
        <v>15</v>
      </c>
      <c r="G11" s="467">
        <v>25</v>
      </c>
      <c r="H11" s="467">
        <v>25</v>
      </c>
      <c r="I11" s="467">
        <v>30</v>
      </c>
      <c r="J11" s="466">
        <v>30</v>
      </c>
      <c r="K11" s="466">
        <v>35</v>
      </c>
      <c r="L11" s="466">
        <v>35</v>
      </c>
      <c r="M11" s="466">
        <v>45</v>
      </c>
      <c r="N11" s="466">
        <v>45</v>
      </c>
      <c r="O11" s="573">
        <v>50</v>
      </c>
    </row>
    <row r="12" spans="1:17" ht="14.25" x14ac:dyDescent="0.2">
      <c r="C12" s="158" t="s">
        <v>416</v>
      </c>
      <c r="D12" s="204" t="s">
        <v>408</v>
      </c>
      <c r="E12" s="159" t="s">
        <v>409</v>
      </c>
      <c r="F12" s="466">
        <v>5</v>
      </c>
      <c r="G12" s="466">
        <v>10</v>
      </c>
      <c r="H12" s="466">
        <v>10</v>
      </c>
      <c r="I12" s="466">
        <v>15</v>
      </c>
      <c r="J12" s="466">
        <v>15</v>
      </c>
      <c r="K12" s="466">
        <v>20</v>
      </c>
      <c r="L12" s="466">
        <v>20</v>
      </c>
      <c r="M12" s="466">
        <v>30</v>
      </c>
      <c r="N12" s="466">
        <v>30</v>
      </c>
      <c r="O12" s="573">
        <v>35</v>
      </c>
    </row>
    <row r="13" spans="1:17" ht="14.25" x14ac:dyDescent="0.2">
      <c r="C13" s="158" t="s">
        <v>417</v>
      </c>
      <c r="D13" s="204" t="s">
        <v>408</v>
      </c>
      <c r="E13" s="159" t="s">
        <v>409</v>
      </c>
      <c r="F13" s="466">
        <v>5</v>
      </c>
      <c r="G13" s="466">
        <v>10</v>
      </c>
      <c r="H13" s="466">
        <v>10</v>
      </c>
      <c r="I13" s="466">
        <v>15</v>
      </c>
      <c r="J13" s="466">
        <v>15</v>
      </c>
      <c r="K13" s="466">
        <v>20</v>
      </c>
      <c r="L13" s="466">
        <v>20</v>
      </c>
      <c r="M13" s="466">
        <v>30</v>
      </c>
      <c r="N13" s="466">
        <v>30</v>
      </c>
      <c r="O13" s="573">
        <v>35</v>
      </c>
    </row>
    <row r="14" spans="1:17" ht="14.25" x14ac:dyDescent="0.2">
      <c r="C14" s="158" t="s">
        <v>418</v>
      </c>
      <c r="D14" s="204" t="s">
        <v>408</v>
      </c>
      <c r="E14" s="159" t="s">
        <v>409</v>
      </c>
      <c r="F14" s="466">
        <v>5</v>
      </c>
      <c r="G14" s="466">
        <v>10</v>
      </c>
      <c r="H14" s="466">
        <v>10</v>
      </c>
      <c r="I14" s="466">
        <v>15</v>
      </c>
      <c r="J14" s="466">
        <v>15</v>
      </c>
      <c r="K14" s="466">
        <v>20</v>
      </c>
      <c r="L14" s="466">
        <v>20</v>
      </c>
      <c r="M14" s="466">
        <v>30</v>
      </c>
      <c r="N14" s="466">
        <v>30</v>
      </c>
      <c r="O14" s="573">
        <v>35</v>
      </c>
    </row>
    <row r="15" spans="1:17" ht="14.25" x14ac:dyDescent="0.2">
      <c r="C15" s="158" t="s">
        <v>419</v>
      </c>
      <c r="D15" s="204" t="s">
        <v>408</v>
      </c>
      <c r="E15" s="159" t="s">
        <v>409</v>
      </c>
      <c r="F15" s="466">
        <v>30</v>
      </c>
      <c r="G15" s="466">
        <v>90</v>
      </c>
      <c r="H15" s="466">
        <v>130</v>
      </c>
      <c r="I15" s="466">
        <v>185</v>
      </c>
      <c r="J15" s="466">
        <v>250</v>
      </c>
      <c r="K15" s="466">
        <v>335</v>
      </c>
      <c r="L15" s="466">
        <v>425</v>
      </c>
      <c r="M15" s="466">
        <v>580</v>
      </c>
      <c r="N15" s="466">
        <v>645</v>
      </c>
      <c r="O15" s="573">
        <v>680</v>
      </c>
    </row>
    <row r="16" spans="1:17" ht="14.25" x14ac:dyDescent="0.2">
      <c r="A16" s="160"/>
      <c r="B16" s="160"/>
      <c r="C16" s="160"/>
      <c r="D16" s="160"/>
      <c r="E16" s="160"/>
      <c r="F16" s="160"/>
      <c r="G16" s="161"/>
      <c r="H16" s="161"/>
      <c r="I16" s="161"/>
      <c r="J16" s="161"/>
      <c r="K16" s="161"/>
      <c r="L16" s="161"/>
      <c r="M16" s="161"/>
      <c r="N16" s="161"/>
      <c r="O16" s="161"/>
      <c r="P16" s="161"/>
      <c r="Q16" s="161"/>
    </row>
    <row r="17" spans="1:12" ht="57" customHeight="1" x14ac:dyDescent="0.2"/>
    <row r="18" spans="1:12" ht="22.5" customHeight="1" x14ac:dyDescent="0.25">
      <c r="B18" s="162" t="s">
        <v>420</v>
      </c>
      <c r="C18" s="163"/>
      <c r="D18" s="163"/>
      <c r="E18" s="163"/>
      <c r="F18" s="163"/>
      <c r="G18" s="163"/>
      <c r="H18" s="163"/>
      <c r="I18" s="163"/>
      <c r="J18" s="163"/>
      <c r="K18" s="163"/>
      <c r="L18" s="163"/>
    </row>
    <row r="19" spans="1:12" ht="30" customHeight="1" x14ac:dyDescent="0.25">
      <c r="A19" s="24" t="s">
        <v>421</v>
      </c>
      <c r="B19" s="164"/>
      <c r="C19" s="164"/>
      <c r="D19" s="164"/>
      <c r="E19" s="163"/>
      <c r="F19" s="163"/>
      <c r="G19" s="163"/>
      <c r="H19" s="163"/>
      <c r="I19" s="163"/>
      <c r="J19" s="163"/>
      <c r="K19" s="163"/>
      <c r="L19" s="163"/>
    </row>
    <row r="20" spans="1:12" ht="15" customHeight="1" x14ac:dyDescent="0.25">
      <c r="A20" s="24" t="s">
        <v>422</v>
      </c>
      <c r="B20" s="164"/>
      <c r="C20" s="164"/>
      <c r="D20" s="164"/>
      <c r="E20" s="163"/>
      <c r="F20" s="163"/>
      <c r="G20" s="163"/>
      <c r="H20" s="163"/>
      <c r="I20" s="163"/>
      <c r="J20" s="163"/>
      <c r="K20" s="163"/>
      <c r="L20" s="163"/>
    </row>
    <row r="21" spans="1:12" ht="22.5" customHeight="1" x14ac:dyDescent="0.25">
      <c r="A21" s="35" t="s">
        <v>423</v>
      </c>
      <c r="B21" s="164"/>
      <c r="C21" s="164"/>
      <c r="D21" s="164"/>
      <c r="E21" s="163"/>
      <c r="F21" s="163"/>
      <c r="G21" s="163"/>
      <c r="H21" s="163"/>
      <c r="I21" s="163"/>
      <c r="J21" s="163"/>
      <c r="K21" s="163"/>
      <c r="L21" s="163"/>
    </row>
    <row r="22" spans="1:12" ht="15" customHeight="1" x14ac:dyDescent="0.25">
      <c r="A22" s="24" t="s">
        <v>424</v>
      </c>
      <c r="B22" s="164"/>
      <c r="C22" s="164"/>
      <c r="D22" s="164"/>
      <c r="E22" s="163"/>
      <c r="F22" s="163"/>
      <c r="G22" s="163"/>
      <c r="H22" s="163"/>
      <c r="I22" s="163"/>
      <c r="J22" s="163"/>
      <c r="K22" s="163"/>
      <c r="L22" s="163"/>
    </row>
    <row r="23" spans="1:12" ht="15" customHeight="1" x14ac:dyDescent="0.25">
      <c r="A23" s="24" t="s">
        <v>425</v>
      </c>
      <c r="B23" s="164"/>
      <c r="C23" s="164"/>
      <c r="D23" s="164"/>
      <c r="E23" s="163"/>
      <c r="F23" s="163"/>
      <c r="G23" s="163"/>
      <c r="H23" s="163"/>
      <c r="I23" s="163"/>
      <c r="J23" s="163"/>
      <c r="K23" s="163"/>
      <c r="L23" s="163"/>
    </row>
    <row r="24" spans="1:12" ht="15" customHeight="1" x14ac:dyDescent="0.25">
      <c r="A24" s="24" t="s">
        <v>426</v>
      </c>
      <c r="B24" s="164"/>
      <c r="C24" s="164"/>
      <c r="D24" s="164"/>
      <c r="E24" s="163"/>
      <c r="F24" s="163"/>
      <c r="G24" s="163"/>
      <c r="H24" s="163"/>
      <c r="I24" s="163"/>
      <c r="J24" s="163"/>
      <c r="K24" s="163"/>
      <c r="L24" s="163"/>
    </row>
    <row r="25" spans="1:12" ht="15" customHeight="1" x14ac:dyDescent="0.25">
      <c r="A25" s="24" t="s">
        <v>427</v>
      </c>
      <c r="B25" s="164"/>
      <c r="C25" s="164"/>
      <c r="D25" s="164"/>
      <c r="E25" s="163"/>
      <c r="F25" s="163"/>
      <c r="G25" s="163"/>
      <c r="H25" s="163"/>
      <c r="I25" s="163"/>
      <c r="J25" s="163"/>
      <c r="K25" s="163"/>
      <c r="L25" s="163"/>
    </row>
    <row r="26" spans="1:12" ht="22.5" customHeight="1" x14ac:dyDescent="0.25">
      <c r="A26" s="35" t="s">
        <v>428</v>
      </c>
      <c r="B26" s="164"/>
      <c r="C26" s="164"/>
      <c r="D26" s="164"/>
      <c r="E26" s="163"/>
      <c r="F26" s="163"/>
      <c r="G26" s="163"/>
      <c r="H26" s="163"/>
      <c r="I26" s="163"/>
      <c r="J26" s="163"/>
      <c r="K26" s="163"/>
      <c r="L26" s="163"/>
    </row>
    <row r="27" spans="1:12" ht="15" customHeight="1" x14ac:dyDescent="0.25">
      <c r="A27" s="24" t="s">
        <v>429</v>
      </c>
      <c r="B27" s="164"/>
      <c r="C27" s="164"/>
      <c r="D27" s="164"/>
      <c r="E27" s="163"/>
      <c r="F27" s="163"/>
      <c r="G27" s="163"/>
      <c r="H27" s="163"/>
      <c r="I27" s="163"/>
      <c r="J27" s="163"/>
      <c r="K27" s="163"/>
      <c r="L27" s="163"/>
    </row>
    <row r="28" spans="1:12" ht="15" customHeight="1" x14ac:dyDescent="0.25">
      <c r="A28" s="24" t="s">
        <v>430</v>
      </c>
      <c r="B28" s="164"/>
      <c r="C28" s="164"/>
      <c r="D28" s="164"/>
      <c r="E28" s="163"/>
      <c r="F28" s="163"/>
      <c r="G28" s="163"/>
      <c r="H28" s="163"/>
      <c r="I28" s="163"/>
      <c r="J28" s="163"/>
      <c r="K28" s="163"/>
      <c r="L28" s="163"/>
    </row>
    <row r="29" spans="1:12" ht="15" customHeight="1" x14ac:dyDescent="0.25">
      <c r="A29" s="24" t="s">
        <v>431</v>
      </c>
      <c r="B29" s="164"/>
      <c r="C29" s="164"/>
      <c r="D29" s="164"/>
      <c r="E29" s="163"/>
      <c r="F29" s="163"/>
      <c r="G29" s="163"/>
      <c r="H29" s="163"/>
      <c r="I29" s="163"/>
      <c r="J29" s="163"/>
      <c r="K29" s="163"/>
      <c r="L29" s="163"/>
    </row>
    <row r="30" spans="1:12" ht="15" customHeight="1" x14ac:dyDescent="0.25">
      <c r="A30" s="24" t="s">
        <v>432</v>
      </c>
      <c r="B30" s="164"/>
      <c r="C30" s="164"/>
      <c r="D30" s="164"/>
      <c r="E30" s="163"/>
      <c r="F30" s="163"/>
      <c r="G30" s="163"/>
      <c r="H30" s="163"/>
      <c r="I30" s="163"/>
      <c r="J30" s="163"/>
      <c r="K30" s="163"/>
      <c r="L30" s="163"/>
    </row>
    <row r="31" spans="1:12" ht="15" customHeight="1" x14ac:dyDescent="0.25">
      <c r="A31" s="24" t="s">
        <v>433</v>
      </c>
      <c r="B31" s="164"/>
      <c r="C31" s="164"/>
      <c r="D31" s="164"/>
      <c r="E31" s="163"/>
      <c r="F31" s="163"/>
      <c r="G31" s="163"/>
      <c r="H31" s="163"/>
      <c r="I31" s="163"/>
      <c r="J31" s="163"/>
      <c r="K31" s="163"/>
      <c r="L31" s="163"/>
    </row>
    <row r="32" spans="1:12" ht="22.5" customHeight="1" x14ac:dyDescent="0.2">
      <c r="A32" s="35" t="s">
        <v>434</v>
      </c>
      <c r="B32" s="4"/>
      <c r="C32" s="4"/>
      <c r="D32" s="4"/>
      <c r="E32" s="5"/>
      <c r="F32" s="5"/>
      <c r="G32" s="5"/>
      <c r="H32" s="5"/>
      <c r="I32" s="5"/>
      <c r="J32" s="5"/>
      <c r="K32" s="5"/>
      <c r="L32" s="5"/>
    </row>
    <row r="33" spans="1:12" ht="22.5" customHeight="1" x14ac:dyDescent="0.2">
      <c r="A33" s="35"/>
      <c r="B33" s="43" t="s">
        <v>435</v>
      </c>
      <c r="C33" s="4"/>
      <c r="D33" s="4"/>
      <c r="E33" s="5"/>
      <c r="F33" s="5"/>
      <c r="G33" s="5"/>
      <c r="H33" s="5"/>
      <c r="I33" s="5"/>
      <c r="J33" s="5"/>
      <c r="K33" s="5"/>
      <c r="L33" s="5"/>
    </row>
    <row r="34" spans="1:12" ht="15.75" customHeight="1" x14ac:dyDescent="0.2">
      <c r="A34" s="24"/>
      <c r="B34" s="43" t="s">
        <v>436</v>
      </c>
      <c r="C34" s="24"/>
      <c r="D34" s="24"/>
      <c r="E34" s="65"/>
      <c r="F34" s="65"/>
      <c r="G34" s="65"/>
      <c r="H34" s="65"/>
      <c r="I34" s="65"/>
      <c r="J34" s="65"/>
      <c r="K34" s="65"/>
      <c r="L34" s="65"/>
    </row>
    <row r="35" spans="1:12" ht="24" customHeight="1" x14ac:dyDescent="0.2">
      <c r="A35" s="165"/>
      <c r="B35" s="334" t="str">
        <f>IF('Patient Information'!B7="","",'Patient Information'!B7)</f>
        <v/>
      </c>
      <c r="C35" s="165"/>
      <c r="D35" s="165"/>
      <c r="F35" s="24"/>
      <c r="G35" s="24"/>
      <c r="H35" s="24"/>
      <c r="I35" s="24"/>
    </row>
    <row r="36" spans="1:12" ht="30" customHeight="1" x14ac:dyDescent="0.2">
      <c r="A36" s="24" t="s">
        <v>437</v>
      </c>
      <c r="B36" s="334"/>
      <c r="C36" s="165"/>
      <c r="D36" s="165"/>
      <c r="F36" s="24"/>
      <c r="G36" s="24"/>
      <c r="H36" s="24"/>
      <c r="I36" s="24"/>
    </row>
    <row r="37" spans="1:12" ht="37.5" customHeight="1" x14ac:dyDescent="0.2">
      <c r="A37" s="35" t="s">
        <v>438</v>
      </c>
      <c r="B37" s="24"/>
      <c r="C37" s="24"/>
      <c r="D37" s="24"/>
      <c r="E37" s="65"/>
      <c r="F37" s="65"/>
      <c r="G37" s="65"/>
      <c r="H37" s="65"/>
      <c r="I37" s="65"/>
      <c r="J37" s="65"/>
      <c r="K37" s="65"/>
      <c r="L37" s="65"/>
    </row>
    <row r="38" spans="1:12" ht="15.75" customHeight="1" x14ac:dyDescent="0.2">
      <c r="A38" s="35"/>
      <c r="B38" s="43" t="s">
        <v>439</v>
      </c>
      <c r="C38" s="24"/>
      <c r="D38" s="24"/>
      <c r="E38" s="65"/>
      <c r="F38" s="65"/>
      <c r="G38" s="65"/>
      <c r="H38" s="65"/>
      <c r="I38" s="65"/>
      <c r="J38" s="65"/>
      <c r="K38" s="65"/>
      <c r="L38" s="65"/>
    </row>
    <row r="39" spans="1:12" ht="15.75" customHeight="1" x14ac:dyDescent="0.2">
      <c r="A39" s="35"/>
      <c r="B39" s="43" t="s">
        <v>440</v>
      </c>
      <c r="C39" s="24"/>
      <c r="D39" s="24"/>
      <c r="E39" s="65"/>
      <c r="F39" s="65"/>
      <c r="G39" s="65"/>
      <c r="H39" s="65"/>
      <c r="I39" s="65"/>
      <c r="J39" s="65"/>
      <c r="K39" s="65"/>
      <c r="L39" s="65"/>
    </row>
    <row r="40" spans="1:12" ht="15.75" customHeight="1" x14ac:dyDescent="0.2">
      <c r="A40" s="65"/>
      <c r="B40" s="63" t="s">
        <v>441</v>
      </c>
      <c r="C40" s="65"/>
      <c r="D40" s="65"/>
    </row>
    <row r="41" spans="1:12" ht="37.5" customHeight="1" x14ac:dyDescent="0.2">
      <c r="A41" s="24" t="s">
        <v>442</v>
      </c>
      <c r="B41" s="63"/>
      <c r="C41" s="65"/>
      <c r="D41" s="65"/>
    </row>
    <row r="42" spans="1:12" ht="15" customHeight="1" x14ac:dyDescent="0.2">
      <c r="A42" s="24" t="s">
        <v>443</v>
      </c>
      <c r="B42" s="63"/>
      <c r="C42" s="65"/>
      <c r="D42" s="65"/>
    </row>
    <row r="43" spans="1:12" ht="15" customHeight="1" x14ac:dyDescent="0.2">
      <c r="A43" s="24" t="s">
        <v>444</v>
      </c>
      <c r="B43" s="63"/>
      <c r="C43" s="65"/>
      <c r="D43" s="65"/>
    </row>
    <row r="44" spans="1:12" ht="15" customHeight="1" x14ac:dyDescent="0.2">
      <c r="A44" s="24" t="s">
        <v>445</v>
      </c>
      <c r="B44" s="63"/>
      <c r="C44" s="65"/>
      <c r="D44" s="65"/>
    </row>
    <row r="45" spans="1:12" ht="15" customHeight="1" x14ac:dyDescent="0.25">
      <c r="A45" s="24" t="s">
        <v>446</v>
      </c>
      <c r="B45" s="24"/>
      <c r="C45" s="24"/>
      <c r="D45" s="24"/>
      <c r="E45" s="335"/>
      <c r="F45" s="335"/>
      <c r="G45" s="335"/>
      <c r="H45" s="335"/>
      <c r="I45" s="335"/>
      <c r="J45" s="335"/>
      <c r="K45" s="335"/>
      <c r="L45" s="335"/>
    </row>
    <row r="46" spans="1:12" ht="104.25" customHeight="1" x14ac:dyDescent="0.2">
      <c r="B46" s="7" t="s">
        <v>447</v>
      </c>
      <c r="C46" s="147"/>
      <c r="D46" s="147"/>
      <c r="E46" s="147"/>
      <c r="F46" s="147"/>
      <c r="G46" s="147"/>
      <c r="H46" s="147"/>
      <c r="I46" s="147"/>
      <c r="J46" s="147"/>
      <c r="K46" s="147"/>
      <c r="L46" s="147"/>
    </row>
    <row r="47" spans="1:12" ht="30" customHeight="1" x14ac:dyDescent="0.2">
      <c r="A47" s="24" t="s">
        <v>448</v>
      </c>
      <c r="B47" s="7"/>
      <c r="C47" s="147"/>
      <c r="D47" s="147"/>
      <c r="E47" s="147"/>
      <c r="F47" s="147"/>
      <c r="G47" s="147"/>
      <c r="H47" s="147"/>
      <c r="I47" s="147"/>
      <c r="J47" s="147"/>
      <c r="K47" s="147"/>
      <c r="L47" s="147"/>
    </row>
    <row r="48" spans="1:12" ht="15.75" customHeight="1" x14ac:dyDescent="0.2">
      <c r="A48" s="24" t="s">
        <v>449</v>
      </c>
      <c r="B48" s="7"/>
      <c r="C48" s="147"/>
      <c r="D48" s="147"/>
      <c r="E48" s="147"/>
      <c r="F48" s="147"/>
      <c r="G48" s="147"/>
      <c r="H48" s="147"/>
      <c r="I48" s="147"/>
      <c r="J48" s="147"/>
      <c r="K48" s="147"/>
      <c r="L48" s="147"/>
    </row>
    <row r="49" spans="1:14" ht="15.75" customHeight="1" x14ac:dyDescent="0.2">
      <c r="A49" s="24" t="s">
        <v>450</v>
      </c>
      <c r="B49" s="7"/>
      <c r="C49" s="147"/>
      <c r="D49" s="147"/>
      <c r="E49" s="147"/>
      <c r="F49" s="147"/>
      <c r="G49" s="147"/>
      <c r="H49" s="147"/>
      <c r="I49" s="147"/>
      <c r="J49" s="147"/>
      <c r="K49" s="147"/>
      <c r="L49" s="147"/>
    </row>
    <row r="50" spans="1:14" ht="30" customHeight="1" x14ac:dyDescent="0.25">
      <c r="A50" s="35" t="s">
        <v>451</v>
      </c>
      <c r="B50" s="4"/>
      <c r="C50" s="4"/>
      <c r="D50" s="4"/>
      <c r="E50" s="335"/>
      <c r="F50" s="335"/>
      <c r="G50" s="335"/>
      <c r="H50" s="335"/>
      <c r="I50" s="335"/>
      <c r="J50" s="335"/>
      <c r="K50" s="335"/>
      <c r="L50" s="335"/>
    </row>
    <row r="51" spans="1:14" ht="33" customHeight="1" x14ac:dyDescent="0.25">
      <c r="B51" s="166" t="s">
        <v>452</v>
      </c>
      <c r="C51" s="167">
        <f>Application!K33</f>
        <v>0</v>
      </c>
      <c r="D51" s="167"/>
      <c r="E51" s="168"/>
      <c r="F51" s="168"/>
      <c r="H51" s="63"/>
      <c r="I51" s="335"/>
      <c r="J51" s="335"/>
      <c r="K51" s="335"/>
      <c r="L51" s="335"/>
    </row>
    <row r="52" spans="1:14" ht="27.75" customHeight="1" x14ac:dyDescent="0.25">
      <c r="A52" s="169" t="s">
        <v>453</v>
      </c>
      <c r="B52" s="169"/>
      <c r="C52" s="169"/>
      <c r="D52" s="169"/>
      <c r="E52" s="169"/>
      <c r="F52" s="169"/>
      <c r="G52" s="169"/>
      <c r="H52" s="169"/>
      <c r="I52" s="169"/>
      <c r="J52" s="169"/>
      <c r="K52" s="169"/>
      <c r="L52" s="169"/>
    </row>
    <row r="53" spans="1:14" ht="33" customHeight="1" x14ac:dyDescent="0.25">
      <c r="A53" s="336"/>
      <c r="B53" s="170" t="s">
        <v>454</v>
      </c>
      <c r="C53" s="171" t="s">
        <v>455</v>
      </c>
      <c r="D53" s="366"/>
      <c r="G53" s="172"/>
      <c r="H53" s="172"/>
      <c r="I53" s="172"/>
      <c r="L53" s="173"/>
      <c r="M53" s="173"/>
      <c r="N53" s="335"/>
    </row>
    <row r="54" spans="1:14" ht="18" customHeight="1" x14ac:dyDescent="0.25">
      <c r="A54" s="336"/>
      <c r="B54" s="174" t="s">
        <v>358</v>
      </c>
      <c r="C54" s="175" t="str">
        <f>IF($C$3="","",HLOOKUP($C$3,$E$4:$O$15,2,FALSE))</f>
        <v/>
      </c>
      <c r="D54" s="570"/>
      <c r="G54" s="4"/>
      <c r="H54" s="4"/>
      <c r="I54" s="4"/>
      <c r="L54" s="176"/>
      <c r="M54" s="176"/>
      <c r="N54" s="335"/>
    </row>
    <row r="55" spans="1:14" ht="18" customHeight="1" x14ac:dyDescent="0.25">
      <c r="A55" s="336"/>
      <c r="B55" s="174" t="s">
        <v>456</v>
      </c>
      <c r="C55" s="175" t="str">
        <f>IF($C$3="","",HLOOKUP($C$3,$E$4:$O$15,3,FALSE))</f>
        <v/>
      </c>
      <c r="D55" s="570"/>
      <c r="G55" s="4"/>
      <c r="H55" s="4"/>
      <c r="I55" s="4"/>
      <c r="L55" s="176"/>
      <c r="M55" s="176"/>
      <c r="N55" s="335"/>
    </row>
    <row r="56" spans="1:14" ht="18" customHeight="1" x14ac:dyDescent="0.25">
      <c r="A56" s="336"/>
      <c r="B56" s="174" t="s">
        <v>457</v>
      </c>
      <c r="C56" s="175" t="str">
        <f>IF($C$3="","",HLOOKUP($C$3,$E$4:$O$15,4,FALSE))</f>
        <v/>
      </c>
      <c r="D56" s="570"/>
      <c r="G56" s="4"/>
      <c r="H56" s="4"/>
      <c r="I56" s="4"/>
      <c r="L56" s="176"/>
      <c r="M56" s="176"/>
    </row>
    <row r="57" spans="1:14" ht="18" customHeight="1" x14ac:dyDescent="0.25">
      <c r="A57" s="336"/>
      <c r="B57" s="174" t="s">
        <v>458</v>
      </c>
      <c r="C57" s="175" t="str">
        <f>IF($C$3="","",HLOOKUP($C$3,$E$4:$O$15,5,FALSE))</f>
        <v/>
      </c>
      <c r="D57" s="570"/>
      <c r="G57" s="4"/>
      <c r="H57" s="4"/>
      <c r="I57" s="4"/>
      <c r="L57" s="176"/>
      <c r="M57" s="176"/>
    </row>
    <row r="58" spans="1:14" ht="18" customHeight="1" x14ac:dyDescent="0.25">
      <c r="A58" s="336"/>
      <c r="B58" s="174" t="s">
        <v>366</v>
      </c>
      <c r="C58" s="175" t="str">
        <f>IF($C$3="","",HLOOKUP($C$3,$E$4:$O$15,6,FALSE))</f>
        <v/>
      </c>
      <c r="D58" s="570"/>
      <c r="G58" s="4"/>
      <c r="H58" s="4"/>
      <c r="I58" s="4"/>
      <c r="L58" s="176"/>
      <c r="M58" s="176"/>
    </row>
    <row r="59" spans="1:14" ht="18" customHeight="1" x14ac:dyDescent="0.25">
      <c r="A59" s="336"/>
      <c r="B59" s="174" t="s">
        <v>459</v>
      </c>
      <c r="C59" s="175" t="str">
        <f>IF($C$3="","",HLOOKUP($C$3,$E$4:$O$15,7,FALSE))</f>
        <v/>
      </c>
      <c r="D59" s="570"/>
      <c r="G59" s="4"/>
      <c r="H59" s="4"/>
      <c r="I59" s="4"/>
      <c r="L59" s="176"/>
      <c r="M59" s="176"/>
    </row>
    <row r="60" spans="1:14" ht="18" customHeight="1" x14ac:dyDescent="0.25">
      <c r="A60" s="336"/>
      <c r="B60" s="174" t="s">
        <v>460</v>
      </c>
      <c r="C60" s="175" t="str">
        <f>IF($C$3="","",HLOOKUP($C$3,$E$4:$O$15,8,FALSE))</f>
        <v/>
      </c>
      <c r="D60" s="570"/>
      <c r="G60" s="4"/>
      <c r="H60" s="4"/>
      <c r="I60" s="4"/>
      <c r="L60" s="176"/>
      <c r="M60" s="176"/>
    </row>
    <row r="61" spans="1:14" ht="18" customHeight="1" x14ac:dyDescent="0.25">
      <c r="A61" s="336"/>
      <c r="B61" s="174" t="s">
        <v>461</v>
      </c>
      <c r="C61" s="175" t="str">
        <f>IF($C$3="","",HLOOKUP($C$3,$E$4:$O$15,9,FALSE))</f>
        <v/>
      </c>
      <c r="D61" s="570"/>
      <c r="G61" s="4"/>
      <c r="H61" s="4"/>
      <c r="I61" s="4"/>
      <c r="L61" s="176"/>
      <c r="M61" s="176"/>
    </row>
    <row r="62" spans="1:14" ht="18" customHeight="1" x14ac:dyDescent="0.25">
      <c r="A62" s="336"/>
      <c r="B62" s="174" t="s">
        <v>361</v>
      </c>
      <c r="C62" s="175" t="str">
        <f>IF($C$3="","",HLOOKUP($C$3,$E$4:$O$15,10,FALSE))</f>
        <v/>
      </c>
      <c r="D62" s="570"/>
      <c r="G62" s="4"/>
      <c r="H62" s="4"/>
      <c r="I62" s="4"/>
      <c r="L62" s="176"/>
      <c r="M62" s="176"/>
    </row>
    <row r="63" spans="1:14" ht="18" customHeight="1" x14ac:dyDescent="0.25">
      <c r="A63" s="336"/>
      <c r="B63" s="174" t="s">
        <v>462</v>
      </c>
      <c r="C63" s="175" t="str">
        <f>IF($C$3="","",HLOOKUP($C$3,$E$4:$O$15,11,FALSE))</f>
        <v/>
      </c>
      <c r="D63" s="570"/>
      <c r="G63" s="4"/>
      <c r="H63" s="4"/>
      <c r="I63" s="4"/>
      <c r="L63" s="176"/>
      <c r="M63" s="176"/>
    </row>
    <row r="64" spans="1:14" ht="18" customHeight="1" x14ac:dyDescent="0.25">
      <c r="A64" s="336"/>
      <c r="B64" s="174" t="s">
        <v>463</v>
      </c>
      <c r="C64" s="175" t="str">
        <f>IF($C$3="","",HLOOKUP($C$3,$E$4:$O$15,12,FALSE))</f>
        <v/>
      </c>
      <c r="D64" s="570"/>
      <c r="G64" s="4"/>
      <c r="H64" s="4"/>
      <c r="I64" s="4"/>
      <c r="L64" s="176"/>
      <c r="M64" s="176"/>
    </row>
    <row r="65" spans="1:13" ht="30" customHeight="1" x14ac:dyDescent="0.2">
      <c r="A65" s="24" t="s">
        <v>464</v>
      </c>
      <c r="B65" s="177"/>
      <c r="C65" s="178"/>
      <c r="D65" s="178"/>
      <c r="G65" s="4"/>
      <c r="H65" s="4"/>
      <c r="I65" s="4"/>
      <c r="L65" s="176"/>
      <c r="M65" s="176"/>
    </row>
    <row r="66" spans="1:13" ht="15.75" customHeight="1" x14ac:dyDescent="0.2">
      <c r="A66" s="24" t="s">
        <v>465</v>
      </c>
      <c r="B66" s="177"/>
      <c r="C66" s="178"/>
      <c r="D66" s="178"/>
      <c r="G66" s="4"/>
      <c r="H66" s="4"/>
      <c r="I66" s="4"/>
      <c r="L66" s="176"/>
      <c r="M66" s="176"/>
    </row>
    <row r="67" spans="1:13" ht="30" customHeight="1" x14ac:dyDescent="0.2">
      <c r="A67" s="24" t="s">
        <v>466</v>
      </c>
      <c r="B67" s="65"/>
      <c r="C67" s="65"/>
      <c r="D67" s="65"/>
      <c r="E67" s="65"/>
      <c r="F67" s="65"/>
      <c r="G67" s="65"/>
      <c r="H67" s="65"/>
      <c r="I67" s="65"/>
      <c r="J67" s="65"/>
      <c r="K67" s="65"/>
      <c r="L67" s="65"/>
    </row>
    <row r="68" spans="1:13" ht="15.75" customHeight="1" x14ac:dyDescent="0.2">
      <c r="A68" s="24" t="s">
        <v>467</v>
      </c>
    </row>
    <row r="69" spans="1:13" ht="15.75" customHeight="1" x14ac:dyDescent="0.2">
      <c r="A69" s="24" t="s">
        <v>468</v>
      </c>
    </row>
    <row r="70" spans="1:13" ht="15.75" customHeight="1" x14ac:dyDescent="0.2">
      <c r="A70" s="24" t="s">
        <v>469</v>
      </c>
    </row>
    <row r="71" spans="1:13" ht="15.75" customHeight="1" x14ac:dyDescent="0.2">
      <c r="A71" s="24" t="s">
        <v>470</v>
      </c>
    </row>
    <row r="72" spans="1:13" ht="15.75" customHeight="1" x14ac:dyDescent="0.2"/>
  </sheetData>
  <sheetProtection algorithmName="SHA-512" hashValue="DDPD0WiQr+TjZgn2di+5GsxoJjebILv8oDltF22TfrQC7+H0UG9ZVtUGKtowdgnJV1pQMjK+oa64Hy+EP7rQ5Q==" saltValue="t+9Alb5Pp52+z9g2THBXSw==" spinCount="100000" sheet="1" selectLockedCells="1"/>
  <dataValidations count="1">
    <dataValidation type="list" allowBlank="1" showErrorMessage="1" sqref="C3" xr:uid="{00000000-0002-0000-0700-000000000000}">
      <formula1>$E$4:$O$4</formula1>
    </dataValidation>
  </dataValidations>
  <pageMargins left="0.7" right="0.7" top="0.75" bottom="0.75" header="0" footer="0"/>
  <pageSetup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Z13"/>
  <sheetViews>
    <sheetView showGridLines="0" showRowColHeaders="0" zoomScaleNormal="100" workbookViewId="0">
      <selection activeCell="B3" sqref="B3"/>
    </sheetView>
  </sheetViews>
  <sheetFormatPr defaultColWidth="12.625" defaultRowHeight="15" customHeight="1" x14ac:dyDescent="0.2"/>
  <cols>
    <col min="1" max="1" width="2.625" customWidth="1"/>
    <col min="2" max="2" width="6.125" customWidth="1"/>
    <col min="3" max="3" width="20.625" customWidth="1"/>
    <col min="4" max="4" width="11.125" customWidth="1"/>
    <col min="5" max="5" width="11.875" customWidth="1"/>
    <col min="6" max="6" width="5" customWidth="1"/>
    <col min="7" max="7" width="10.375" customWidth="1"/>
    <col min="8" max="8" width="12.25" customWidth="1"/>
    <col min="9" max="9" width="1.75" customWidth="1"/>
    <col min="10" max="26" width="8" customWidth="1"/>
  </cols>
  <sheetData>
    <row r="1" spans="1:26" ht="14.25" customHeight="1" x14ac:dyDescent="0.2">
      <c r="A1" s="179"/>
      <c r="B1" s="179"/>
      <c r="C1" s="179"/>
      <c r="D1" s="180" t="s">
        <v>471</v>
      </c>
      <c r="E1" s="179"/>
      <c r="F1" s="179"/>
      <c r="G1" s="179"/>
      <c r="H1" s="179"/>
      <c r="I1" s="179"/>
      <c r="J1" s="147"/>
      <c r="K1" s="147"/>
      <c r="L1" s="147"/>
      <c r="M1" s="147"/>
      <c r="N1" s="147"/>
      <c r="O1" s="147"/>
      <c r="P1" s="147"/>
      <c r="Q1" s="147"/>
      <c r="R1" s="147"/>
      <c r="S1" s="147"/>
      <c r="T1" s="147"/>
      <c r="U1" s="147"/>
      <c r="V1" s="147"/>
      <c r="W1" s="147"/>
      <c r="X1" s="147"/>
      <c r="Y1" s="147"/>
      <c r="Z1" s="147"/>
    </row>
    <row r="2" spans="1:26" ht="14.25" customHeight="1" x14ac:dyDescent="0.2">
      <c r="A2" s="179"/>
      <c r="B2" s="179"/>
      <c r="C2" s="179"/>
      <c r="D2" s="180" t="s">
        <v>98</v>
      </c>
      <c r="E2" s="179"/>
      <c r="F2" s="179"/>
      <c r="G2" s="179"/>
      <c r="H2" s="179"/>
      <c r="I2" s="179"/>
      <c r="J2" s="147"/>
      <c r="K2" s="147"/>
      <c r="L2" s="147"/>
      <c r="M2" s="147"/>
      <c r="N2" s="147"/>
      <c r="O2" s="147"/>
      <c r="P2" s="147"/>
      <c r="Q2" s="147"/>
      <c r="R2" s="147"/>
      <c r="S2" s="147"/>
      <c r="T2" s="147"/>
      <c r="U2" s="147"/>
      <c r="V2" s="147"/>
      <c r="W2" s="147"/>
      <c r="X2" s="147"/>
      <c r="Y2" s="147"/>
      <c r="Z2" s="147"/>
    </row>
    <row r="3" spans="1:26" ht="14.25" customHeight="1" x14ac:dyDescent="0.2">
      <c r="A3" s="150" t="s">
        <v>472</v>
      </c>
      <c r="B3" s="495"/>
      <c r="C3" s="148"/>
      <c r="D3" s="181" t="s">
        <v>473</v>
      </c>
      <c r="E3" s="147"/>
      <c r="F3" s="147"/>
      <c r="G3" s="147"/>
      <c r="H3" s="147"/>
      <c r="I3" s="147"/>
      <c r="J3" s="147"/>
      <c r="K3" s="147"/>
      <c r="L3" s="147"/>
      <c r="M3" s="147"/>
      <c r="N3" s="147"/>
      <c r="O3" s="147"/>
      <c r="P3" s="147"/>
      <c r="Q3" s="147"/>
      <c r="R3" s="147"/>
      <c r="S3" s="147"/>
      <c r="T3" s="147"/>
      <c r="U3" s="147"/>
      <c r="V3" s="147"/>
      <c r="W3" s="147"/>
      <c r="X3" s="147"/>
      <c r="Y3" s="147"/>
      <c r="Z3" s="147"/>
    </row>
    <row r="4" spans="1:26" ht="14.25" customHeight="1" x14ac:dyDescent="0.2">
      <c r="A4" s="147"/>
      <c r="B4" s="182" t="s">
        <v>474</v>
      </c>
      <c r="C4" s="147"/>
      <c r="D4" s="147"/>
      <c r="E4" s="147"/>
      <c r="F4" s="147"/>
      <c r="G4" s="147"/>
      <c r="H4" s="147"/>
      <c r="I4" s="147"/>
      <c r="J4" s="147"/>
      <c r="K4" s="147"/>
      <c r="L4" s="147"/>
      <c r="M4" s="147"/>
      <c r="N4" s="147"/>
      <c r="O4" s="147"/>
      <c r="P4" s="147"/>
      <c r="Q4" s="147"/>
      <c r="R4" s="147"/>
      <c r="S4" s="147"/>
      <c r="T4" s="147"/>
      <c r="U4" s="147"/>
      <c r="V4" s="147"/>
      <c r="W4" s="147"/>
      <c r="X4" s="147"/>
      <c r="Y4" s="147"/>
      <c r="Z4" s="147"/>
    </row>
    <row r="5" spans="1:26" ht="14.25" customHeight="1" x14ac:dyDescent="0.2">
      <c r="A5" s="147"/>
      <c r="B5" s="147"/>
      <c r="C5" s="147" t="s">
        <v>475</v>
      </c>
      <c r="D5" s="147"/>
      <c r="E5" s="147"/>
      <c r="F5" s="147"/>
      <c r="G5" s="147"/>
      <c r="H5" s="147"/>
      <c r="I5" s="147"/>
      <c r="J5" s="147"/>
      <c r="K5" s="147"/>
      <c r="L5" s="147"/>
      <c r="M5" s="147"/>
      <c r="N5" s="147"/>
      <c r="O5" s="147"/>
      <c r="P5" s="147"/>
      <c r="Q5" s="147"/>
      <c r="R5" s="147"/>
      <c r="S5" s="147"/>
      <c r="T5" s="147"/>
      <c r="U5" s="147"/>
      <c r="V5" s="147"/>
      <c r="W5" s="147"/>
      <c r="X5" s="147"/>
      <c r="Y5" s="147"/>
      <c r="Z5" s="147"/>
    </row>
    <row r="6" spans="1:26" ht="14.25" customHeight="1" x14ac:dyDescent="0.2">
      <c r="A6" s="147"/>
      <c r="B6" s="147"/>
      <c r="C6" s="147" t="s">
        <v>476</v>
      </c>
      <c r="D6" s="147"/>
      <c r="E6" s="147"/>
      <c r="F6" s="147"/>
      <c r="G6" s="147"/>
      <c r="H6" s="147"/>
      <c r="I6" s="147"/>
      <c r="J6" s="147"/>
      <c r="K6" s="147"/>
      <c r="L6" s="147"/>
      <c r="M6" s="147"/>
      <c r="N6" s="147"/>
      <c r="O6" s="147"/>
      <c r="P6" s="147"/>
      <c r="Q6" s="147"/>
      <c r="R6" s="147"/>
      <c r="S6" s="147"/>
      <c r="T6" s="147"/>
      <c r="U6" s="147"/>
      <c r="V6" s="147"/>
      <c r="W6" s="147"/>
      <c r="X6" s="147"/>
      <c r="Y6" s="147"/>
      <c r="Z6" s="147"/>
    </row>
    <row r="7" spans="1:26" ht="14.25" customHeight="1" x14ac:dyDescent="0.2">
      <c r="A7" s="147"/>
      <c r="B7" s="147"/>
      <c r="C7" s="147" t="s">
        <v>477</v>
      </c>
      <c r="D7" s="147"/>
      <c r="E7" s="147"/>
      <c r="F7" s="147"/>
      <c r="G7" s="147"/>
      <c r="H7" s="147"/>
      <c r="I7" s="147"/>
      <c r="J7" s="147"/>
      <c r="K7" s="147"/>
      <c r="L7" s="147"/>
      <c r="M7" s="147"/>
      <c r="N7" s="147"/>
      <c r="O7" s="147"/>
      <c r="P7" s="147"/>
      <c r="Q7" s="147"/>
      <c r="R7" s="147"/>
      <c r="S7" s="147"/>
      <c r="T7" s="147"/>
      <c r="U7" s="147"/>
      <c r="V7" s="147"/>
      <c r="W7" s="147"/>
      <c r="X7" s="147"/>
      <c r="Y7" s="147"/>
      <c r="Z7" s="147"/>
    </row>
    <row r="8" spans="1:26" ht="14.25" customHeight="1" x14ac:dyDescent="0.2">
      <c r="A8" s="147"/>
      <c r="B8" s="147"/>
      <c r="C8" s="147" t="s">
        <v>478</v>
      </c>
      <c r="D8" s="147"/>
      <c r="E8" s="147"/>
      <c r="F8" s="147"/>
      <c r="G8" s="147"/>
      <c r="H8" s="147"/>
      <c r="I8" s="147"/>
      <c r="J8" s="147"/>
      <c r="K8" s="147"/>
      <c r="L8" s="147"/>
      <c r="M8" s="147"/>
      <c r="N8" s="147"/>
      <c r="O8" s="147"/>
      <c r="P8" s="147"/>
      <c r="Q8" s="147"/>
      <c r="R8" s="147"/>
      <c r="S8" s="147"/>
      <c r="T8" s="147"/>
      <c r="U8" s="147"/>
      <c r="V8" s="147"/>
      <c r="W8" s="147"/>
      <c r="X8" s="147"/>
      <c r="Y8" s="147"/>
      <c r="Z8" s="147"/>
    </row>
    <row r="9" spans="1:26" ht="14.25" customHeight="1" x14ac:dyDescent="0.2">
      <c r="A9" s="147"/>
      <c r="B9" s="147"/>
      <c r="C9" s="147"/>
      <c r="D9" s="147"/>
      <c r="E9" s="147"/>
      <c r="F9" s="147"/>
      <c r="G9" s="147"/>
      <c r="H9" s="147"/>
      <c r="I9" s="147"/>
      <c r="J9" s="147"/>
      <c r="K9" s="147"/>
      <c r="L9" s="147"/>
      <c r="M9" s="147"/>
      <c r="N9" s="147"/>
      <c r="O9" s="147"/>
      <c r="P9" s="147"/>
      <c r="Q9" s="147"/>
      <c r="R9" s="147"/>
      <c r="S9" s="147"/>
      <c r="T9" s="147"/>
      <c r="U9" s="147"/>
      <c r="V9" s="147"/>
      <c r="W9" s="147"/>
      <c r="X9" s="147"/>
      <c r="Y9" s="147"/>
      <c r="Z9" s="147"/>
    </row>
    <row r="10" spans="1:26" ht="30" customHeight="1" x14ac:dyDescent="0.2">
      <c r="A10" s="495"/>
      <c r="B10" s="495"/>
      <c r="C10" s="495"/>
      <c r="D10" s="148"/>
      <c r="E10" s="148"/>
      <c r="F10" s="148"/>
      <c r="G10" s="464" t="str">
        <f>IF('Patient Information'!B8&gt;0,'Patient Information'!B8,"")</f>
        <v/>
      </c>
      <c r="H10" s="148"/>
      <c r="I10" s="147"/>
      <c r="J10" s="147"/>
      <c r="K10" s="147"/>
      <c r="L10" s="147"/>
      <c r="M10" s="147"/>
      <c r="N10" s="147"/>
      <c r="O10" s="147"/>
      <c r="P10" s="147"/>
      <c r="Q10" s="147"/>
      <c r="R10" s="147"/>
      <c r="S10" s="147"/>
      <c r="T10" s="147"/>
      <c r="U10" s="147"/>
      <c r="V10" s="147"/>
      <c r="W10" s="147"/>
      <c r="X10" s="147"/>
      <c r="Y10" s="147"/>
      <c r="Z10" s="147"/>
    </row>
    <row r="11" spans="1:26" ht="14.25" customHeight="1" x14ac:dyDescent="0.2">
      <c r="A11" s="337" t="s">
        <v>479</v>
      </c>
      <c r="B11" s="337"/>
      <c r="C11" s="337"/>
      <c r="D11" s="337"/>
      <c r="E11" s="183"/>
      <c r="F11" s="338"/>
      <c r="G11" s="337" t="s">
        <v>221</v>
      </c>
      <c r="H11" s="183"/>
      <c r="I11" s="147"/>
      <c r="J11" s="147"/>
      <c r="K11" s="147"/>
      <c r="L11" s="147"/>
      <c r="M11" s="147"/>
      <c r="N11" s="147"/>
      <c r="O11" s="147"/>
      <c r="P11" s="147"/>
      <c r="Q11" s="147"/>
      <c r="R11" s="147"/>
      <c r="S11" s="147"/>
      <c r="T11" s="147"/>
      <c r="U11" s="147"/>
      <c r="V11" s="147"/>
      <c r="W11" s="147"/>
      <c r="X11" s="147"/>
      <c r="Y11" s="147"/>
      <c r="Z11" s="147"/>
    </row>
    <row r="12" spans="1:26" ht="14.25" customHeight="1" x14ac:dyDescent="0.2">
      <c r="A12" s="147"/>
      <c r="B12" s="147"/>
      <c r="C12" s="147"/>
      <c r="D12" s="147"/>
      <c r="E12" s="147"/>
      <c r="F12" s="147"/>
      <c r="G12" s="147"/>
      <c r="H12" s="147"/>
      <c r="I12" s="147"/>
      <c r="J12" s="147"/>
      <c r="K12" s="147"/>
      <c r="L12" s="147"/>
      <c r="M12" s="147"/>
      <c r="N12" s="147"/>
      <c r="O12" s="147"/>
      <c r="P12" s="147"/>
      <c r="Q12" s="147"/>
      <c r="R12" s="147"/>
      <c r="S12" s="147"/>
      <c r="T12" s="147"/>
      <c r="U12" s="147"/>
      <c r="V12" s="147"/>
      <c r="W12" s="147"/>
      <c r="X12" s="147"/>
      <c r="Y12" s="147"/>
      <c r="Z12" s="147"/>
    </row>
    <row r="13" spans="1:26" ht="14.25" customHeight="1" x14ac:dyDescent="0.2">
      <c r="A13" s="147"/>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row>
  </sheetData>
  <sheetProtection algorithmName="SHA-512" hashValue="CMNwffR7w8cGVs5yERlrKqmrmZXNATe9o87ny3H2kj7gbQXtZhL4hM0Xp2Kvzt0k7ZksaLfCnbiProcZBldA6w==" saltValue="iUiBoKVBAAWAmo/RfAalnw==" spinCount="100000" sheet="1" selectLockedCells="1"/>
  <pageMargins left="0.7" right="0.7" top="0.75" bottom="0.75" header="0" footer="0"/>
  <pageSetup fitToHeight="0" orientation="portrait" r:id="rId1"/>
  <ignoredErrors>
    <ignoredError sqref="G10"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6146" r:id="rId4" name="Check Box 2">
              <controlPr defaultSize="0" autoFill="0" autoLine="0" autoPict="0" altText="I am experiencing homelessness and I am unable to provide my Social Security Number.">
                <anchor moveWithCells="1">
                  <from>
                    <xdr:col>1</xdr:col>
                    <xdr:colOff>219075</xdr:colOff>
                    <xdr:row>4</xdr:row>
                    <xdr:rowOff>0</xdr:rowOff>
                  </from>
                  <to>
                    <xdr:col>2</xdr:col>
                    <xdr:colOff>28575</xdr:colOff>
                    <xdr:row>5</xdr:row>
                    <xdr:rowOff>28575</xdr:rowOff>
                  </to>
                </anchor>
              </controlPr>
            </control>
          </mc:Choice>
        </mc:AlternateContent>
        <mc:AlternateContent xmlns:mc="http://schemas.openxmlformats.org/markup-compatibility/2006">
          <mc:Choice Requires="x14">
            <control shapeId="6147" r:id="rId5" name="Check Box 3">
              <controlPr defaultSize="0" autoFill="0" autoLine="0" autoPict="0" altText="I am not eligible to receive a Social Security Number.">
                <anchor moveWithCells="1">
                  <from>
                    <xdr:col>1</xdr:col>
                    <xdr:colOff>219075</xdr:colOff>
                    <xdr:row>5</xdr:row>
                    <xdr:rowOff>0</xdr:rowOff>
                  </from>
                  <to>
                    <xdr:col>2</xdr:col>
                    <xdr:colOff>28575</xdr:colOff>
                    <xdr:row>6</xdr:row>
                    <xdr:rowOff>28575</xdr:rowOff>
                  </to>
                </anchor>
              </controlPr>
            </control>
          </mc:Choice>
        </mc:AlternateContent>
        <mc:AlternateContent xmlns:mc="http://schemas.openxmlformats.org/markup-compatibility/2006">
          <mc:Choice Requires="x14">
            <control shapeId="6148" r:id="rId6" name="Check Box 4">
              <controlPr defaultSize="0" autoFill="0" autoLine="0" autoPict="0" altText="I can only be issued a Social Security Number for a valid non-work reason.">
                <anchor moveWithCells="1">
                  <from>
                    <xdr:col>1</xdr:col>
                    <xdr:colOff>219075</xdr:colOff>
                    <xdr:row>6</xdr:row>
                    <xdr:rowOff>0</xdr:rowOff>
                  </from>
                  <to>
                    <xdr:col>2</xdr:col>
                    <xdr:colOff>28575</xdr:colOff>
                    <xdr:row>7</xdr:row>
                    <xdr:rowOff>28575</xdr:rowOff>
                  </to>
                </anchor>
              </controlPr>
            </control>
          </mc:Choice>
        </mc:AlternateContent>
        <mc:AlternateContent xmlns:mc="http://schemas.openxmlformats.org/markup-compatibility/2006">
          <mc:Choice Requires="x14">
            <control shapeId="6149" r:id="rId7" name="Check Box 5">
              <controlPr defaultSize="0" autoFill="0" autoLine="0" autoPict="0" altText="I hold a well-established religious objection to having a Social Security Number.">
                <anchor moveWithCells="1">
                  <from>
                    <xdr:col>1</xdr:col>
                    <xdr:colOff>219075</xdr:colOff>
                    <xdr:row>7</xdr:row>
                    <xdr:rowOff>0</xdr:rowOff>
                  </from>
                  <to>
                    <xdr:col>2</xdr:col>
                    <xdr:colOff>28575</xdr:colOff>
                    <xdr:row>8</xdr:row>
                    <xdr:rowOff>28575</xdr:rowOff>
                  </to>
                </anchor>
              </controlPr>
            </control>
          </mc:Choice>
        </mc:AlternateContent>
      </controls>
    </mc:Choice>
  </mc:AlternateConten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J68"/>
  <sheetViews>
    <sheetView showGridLines="0" workbookViewId="0">
      <selection activeCell="B1" sqref="B1"/>
    </sheetView>
  </sheetViews>
  <sheetFormatPr defaultColWidth="12.625" defaultRowHeight="15" customHeight="1" x14ac:dyDescent="0.2"/>
  <cols>
    <col min="1" max="1" width="14" customWidth="1"/>
    <col min="2" max="2" width="5" customWidth="1"/>
    <col min="3" max="4" width="7.75" customWidth="1"/>
    <col min="5" max="5" width="14.625" customWidth="1"/>
    <col min="6" max="6" width="23.25" customWidth="1"/>
    <col min="7" max="7" width="7.875" customWidth="1"/>
    <col min="8" max="8" width="8.25" customWidth="1"/>
    <col min="9" max="9" width="7.75" customWidth="1"/>
    <col min="10" max="10" width="9.125" customWidth="1"/>
    <col min="11" max="26" width="7.75" customWidth="1"/>
  </cols>
  <sheetData>
    <row r="1" spans="1:10" x14ac:dyDescent="0.25">
      <c r="A1" s="186" t="s">
        <v>480</v>
      </c>
      <c r="B1" s="187">
        <v>1.3</v>
      </c>
    </row>
    <row r="2" spans="1:10" x14ac:dyDescent="0.25">
      <c r="B2" s="339"/>
    </row>
    <row r="3" spans="1:10" ht="15.75" x14ac:dyDescent="0.25">
      <c r="A3" s="188" t="s">
        <v>289</v>
      </c>
      <c r="B3" s="188" t="s">
        <v>481</v>
      </c>
      <c r="E3" s="189" t="s">
        <v>482</v>
      </c>
      <c r="F3" s="189"/>
      <c r="G3" s="189"/>
      <c r="H3" s="189"/>
      <c r="J3" s="188" t="s">
        <v>483</v>
      </c>
    </row>
    <row r="4" spans="1:10" ht="15.75" x14ac:dyDescent="0.25">
      <c r="A4" s="188" t="s">
        <v>484</v>
      </c>
      <c r="B4" s="340" t="s">
        <v>485</v>
      </c>
      <c r="E4" s="190" t="s">
        <v>486</v>
      </c>
      <c r="F4" s="190"/>
      <c r="G4" s="190"/>
      <c r="H4" s="341"/>
      <c r="J4" s="342">
        <v>0.1</v>
      </c>
    </row>
    <row r="5" spans="1:10" x14ac:dyDescent="0.25">
      <c r="A5" s="188" t="s">
        <v>487</v>
      </c>
      <c r="B5" s="340" t="s">
        <v>488</v>
      </c>
      <c r="J5" s="342">
        <v>0.09</v>
      </c>
    </row>
    <row r="6" spans="1:10" x14ac:dyDescent="0.25">
      <c r="A6" s="188" t="s">
        <v>489</v>
      </c>
      <c r="B6" s="340" t="s">
        <v>490</v>
      </c>
      <c r="E6" s="188" t="s">
        <v>491</v>
      </c>
      <c r="F6" s="343" t="s">
        <v>492</v>
      </c>
      <c r="G6" s="344" t="s">
        <v>493</v>
      </c>
      <c r="H6" s="344">
        <v>2.5</v>
      </c>
      <c r="J6" s="342">
        <v>0.08</v>
      </c>
    </row>
    <row r="7" spans="1:10" x14ac:dyDescent="0.25">
      <c r="A7" s="188" t="s">
        <v>494</v>
      </c>
      <c r="B7" s="340" t="s">
        <v>495</v>
      </c>
      <c r="E7" s="188" t="s">
        <v>113</v>
      </c>
      <c r="F7" s="343">
        <v>1</v>
      </c>
      <c r="G7" s="191">
        <v>13590</v>
      </c>
      <c r="H7" s="345">
        <f t="shared" ref="H7:H16" si="0">G7*2.5</f>
        <v>33975</v>
      </c>
      <c r="J7" s="342">
        <v>7.0000000000000007E-2</v>
      </c>
    </row>
    <row r="8" spans="1:10" x14ac:dyDescent="0.25">
      <c r="A8" s="188" t="s">
        <v>496</v>
      </c>
      <c r="B8" s="340" t="s">
        <v>497</v>
      </c>
      <c r="E8" s="188" t="s">
        <v>498</v>
      </c>
      <c r="F8" s="343">
        <v>2</v>
      </c>
      <c r="G8" s="191">
        <v>18310</v>
      </c>
      <c r="H8" s="345">
        <f t="shared" si="0"/>
        <v>45775</v>
      </c>
      <c r="J8" s="342">
        <v>0.06</v>
      </c>
    </row>
    <row r="9" spans="1:10" x14ac:dyDescent="0.25">
      <c r="A9" s="188" t="s">
        <v>499</v>
      </c>
      <c r="B9" s="340" t="s">
        <v>500</v>
      </c>
      <c r="F9" s="343">
        <v>3</v>
      </c>
      <c r="G9" s="191">
        <v>23030</v>
      </c>
      <c r="H9" s="345">
        <f t="shared" si="0"/>
        <v>57575</v>
      </c>
      <c r="J9" s="342">
        <v>0.05</v>
      </c>
    </row>
    <row r="10" spans="1:10" x14ac:dyDescent="0.25">
      <c r="A10" s="188" t="s">
        <v>501</v>
      </c>
      <c r="B10" s="340" t="s">
        <v>502</v>
      </c>
      <c r="F10" s="343">
        <v>4</v>
      </c>
      <c r="G10" s="191">
        <v>27750</v>
      </c>
      <c r="H10" s="345">
        <f t="shared" si="0"/>
        <v>69375</v>
      </c>
      <c r="J10" s="342">
        <v>0.04</v>
      </c>
    </row>
    <row r="11" spans="1:10" x14ac:dyDescent="0.25">
      <c r="A11" s="188" t="s">
        <v>503</v>
      </c>
      <c r="B11" s="340" t="s">
        <v>504</v>
      </c>
      <c r="F11" s="343">
        <v>5</v>
      </c>
      <c r="G11" s="191">
        <v>32470</v>
      </c>
      <c r="H11" s="345">
        <f t="shared" si="0"/>
        <v>81175</v>
      </c>
      <c r="J11" s="342">
        <v>0.03</v>
      </c>
    </row>
    <row r="12" spans="1:10" x14ac:dyDescent="0.25">
      <c r="A12" s="188" t="s">
        <v>505</v>
      </c>
      <c r="B12" s="340" t="s">
        <v>506</v>
      </c>
      <c r="F12" s="343">
        <v>6</v>
      </c>
      <c r="G12" s="191">
        <v>37190</v>
      </c>
      <c r="H12" s="345">
        <f t="shared" si="0"/>
        <v>92975</v>
      </c>
      <c r="J12" s="342">
        <v>0.02</v>
      </c>
    </row>
    <row r="13" spans="1:10" x14ac:dyDescent="0.25">
      <c r="A13" s="188" t="s">
        <v>507</v>
      </c>
      <c r="B13" s="340" t="s">
        <v>508</v>
      </c>
      <c r="F13" s="343">
        <v>7</v>
      </c>
      <c r="G13" s="191">
        <v>41910</v>
      </c>
      <c r="H13" s="345">
        <f t="shared" si="0"/>
        <v>104775</v>
      </c>
      <c r="J13" s="342">
        <v>0.01</v>
      </c>
    </row>
    <row r="14" spans="1:10" x14ac:dyDescent="0.25">
      <c r="A14" s="188" t="s">
        <v>509</v>
      </c>
      <c r="B14" s="340" t="s">
        <v>510</v>
      </c>
      <c r="F14" s="343">
        <v>8</v>
      </c>
      <c r="G14" s="191">
        <v>46630</v>
      </c>
      <c r="H14" s="345">
        <f t="shared" si="0"/>
        <v>116575</v>
      </c>
    </row>
    <row r="15" spans="1:10" x14ac:dyDescent="0.25">
      <c r="A15" s="188" t="s">
        <v>511</v>
      </c>
      <c r="B15" s="340" t="s">
        <v>512</v>
      </c>
      <c r="F15" s="343">
        <v>9</v>
      </c>
      <c r="G15" s="191">
        <v>51350</v>
      </c>
      <c r="H15" s="345">
        <f t="shared" si="0"/>
        <v>128375</v>
      </c>
    </row>
    <row r="16" spans="1:10" x14ac:dyDescent="0.25">
      <c r="A16" s="188" t="s">
        <v>513</v>
      </c>
      <c r="B16" s="340" t="s">
        <v>514</v>
      </c>
      <c r="F16" s="343">
        <v>10</v>
      </c>
      <c r="G16" s="191">
        <v>56070</v>
      </c>
      <c r="H16" s="345">
        <f t="shared" si="0"/>
        <v>140175</v>
      </c>
      <c r="J16" s="192"/>
    </row>
    <row r="17" spans="1:10" x14ac:dyDescent="0.25">
      <c r="A17" s="188" t="s">
        <v>515</v>
      </c>
      <c r="B17" s="340" t="s">
        <v>516</v>
      </c>
      <c r="F17" s="346"/>
      <c r="G17" s="347"/>
      <c r="J17" s="192"/>
    </row>
    <row r="18" spans="1:10" x14ac:dyDescent="0.25">
      <c r="A18" s="188" t="s">
        <v>517</v>
      </c>
      <c r="B18" s="340" t="s">
        <v>518</v>
      </c>
      <c r="E18" s="188" t="s">
        <v>519</v>
      </c>
      <c r="F18" s="346"/>
      <c r="G18" s="348"/>
      <c r="I18" s="193"/>
      <c r="J18" s="192"/>
    </row>
    <row r="19" spans="1:10" ht="15.75" x14ac:dyDescent="0.25">
      <c r="A19" s="188" t="s">
        <v>520</v>
      </c>
      <c r="B19" s="340" t="s">
        <v>521</v>
      </c>
      <c r="F19" s="24" t="s">
        <v>522</v>
      </c>
      <c r="G19" s="349"/>
      <c r="I19" s="193"/>
      <c r="J19" s="192"/>
    </row>
    <row r="20" spans="1:10" ht="15.75" x14ac:dyDescent="0.25">
      <c r="A20" s="188" t="s">
        <v>523</v>
      </c>
      <c r="B20" s="340" t="s">
        <v>524</v>
      </c>
      <c r="F20" s="24" t="s">
        <v>195</v>
      </c>
      <c r="G20" s="349"/>
      <c r="I20" s="193"/>
      <c r="J20" s="192"/>
    </row>
    <row r="21" spans="1:10" ht="15.75" customHeight="1" x14ac:dyDescent="0.25">
      <c r="A21" s="188" t="s">
        <v>525</v>
      </c>
      <c r="B21" s="340" t="s">
        <v>526</v>
      </c>
      <c r="F21" s="24" t="s">
        <v>527</v>
      </c>
      <c r="I21" s="193"/>
      <c r="J21" s="192"/>
    </row>
    <row r="22" spans="1:10" ht="15.75" customHeight="1" x14ac:dyDescent="0.25">
      <c r="A22" s="188" t="s">
        <v>528</v>
      </c>
      <c r="B22" s="340" t="s">
        <v>529</v>
      </c>
      <c r="F22" s="24" t="s">
        <v>530</v>
      </c>
      <c r="G22" s="342"/>
      <c r="I22" s="193"/>
      <c r="J22" s="192"/>
    </row>
    <row r="23" spans="1:10" ht="15.75" customHeight="1" x14ac:dyDescent="0.25">
      <c r="A23" s="188" t="s">
        <v>531</v>
      </c>
      <c r="B23" s="340" t="s">
        <v>532</v>
      </c>
      <c r="I23" s="193"/>
      <c r="J23" s="192"/>
    </row>
    <row r="24" spans="1:10" ht="15.75" customHeight="1" x14ac:dyDescent="0.25">
      <c r="A24" s="188" t="s">
        <v>533</v>
      </c>
      <c r="B24" s="340" t="s">
        <v>534</v>
      </c>
      <c r="E24" s="188" t="s">
        <v>535</v>
      </c>
      <c r="I24" s="193"/>
    </row>
    <row r="25" spans="1:10" ht="15.75" customHeight="1" x14ac:dyDescent="0.25">
      <c r="A25" s="188" t="s">
        <v>536</v>
      </c>
      <c r="B25" s="340" t="s">
        <v>537</v>
      </c>
      <c r="F25" s="1" t="s">
        <v>113</v>
      </c>
      <c r="I25" s="193"/>
    </row>
    <row r="26" spans="1:10" ht="15.75" customHeight="1" x14ac:dyDescent="0.25">
      <c r="A26" s="188" t="s">
        <v>538</v>
      </c>
      <c r="B26" s="340" t="s">
        <v>539</v>
      </c>
      <c r="F26" s="1" t="s">
        <v>498</v>
      </c>
      <c r="I26" s="193"/>
    </row>
    <row r="27" spans="1:10" ht="15.75" customHeight="1" x14ac:dyDescent="0.25">
      <c r="A27" s="188" t="s">
        <v>540</v>
      </c>
      <c r="B27" s="340" t="s">
        <v>541</v>
      </c>
      <c r="F27" s="1" t="s">
        <v>542</v>
      </c>
    </row>
    <row r="28" spans="1:10" ht="15.75" customHeight="1" x14ac:dyDescent="0.25">
      <c r="A28" s="188" t="s">
        <v>543</v>
      </c>
      <c r="B28" s="340" t="s">
        <v>544</v>
      </c>
    </row>
    <row r="29" spans="1:10" ht="15.75" customHeight="1" x14ac:dyDescent="0.25">
      <c r="A29" s="188" t="s">
        <v>545</v>
      </c>
      <c r="B29" s="340" t="s">
        <v>546</v>
      </c>
      <c r="F29" s="1" t="s">
        <v>113</v>
      </c>
    </row>
    <row r="30" spans="1:10" ht="15.75" customHeight="1" x14ac:dyDescent="0.25">
      <c r="A30" s="188" t="s">
        <v>547</v>
      </c>
      <c r="B30" s="340" t="s">
        <v>548</v>
      </c>
      <c r="F30" s="1" t="s">
        <v>498</v>
      </c>
    </row>
    <row r="31" spans="1:10" ht="15.75" customHeight="1" x14ac:dyDescent="0.25">
      <c r="A31" s="188" t="s">
        <v>549</v>
      </c>
      <c r="B31" s="340" t="s">
        <v>550</v>
      </c>
      <c r="F31" s="1" t="s">
        <v>408</v>
      </c>
    </row>
    <row r="32" spans="1:10" ht="15.75" customHeight="1" x14ac:dyDescent="0.25">
      <c r="A32" s="188" t="s">
        <v>551</v>
      </c>
      <c r="B32" s="340" t="s">
        <v>552</v>
      </c>
      <c r="F32" s="1"/>
      <c r="J32" s="192"/>
    </row>
    <row r="33" spans="1:10" ht="15.75" customHeight="1" x14ac:dyDescent="0.25">
      <c r="A33" s="188" t="s">
        <v>553</v>
      </c>
      <c r="B33" s="340" t="s">
        <v>554</v>
      </c>
      <c r="F33" s="1" t="s">
        <v>555</v>
      </c>
      <c r="J33" s="192"/>
    </row>
    <row r="34" spans="1:10" ht="15.75" customHeight="1" x14ac:dyDescent="0.25">
      <c r="A34" s="188" t="s">
        <v>556</v>
      </c>
      <c r="B34" s="340" t="s">
        <v>557</v>
      </c>
      <c r="F34" s="1" t="s">
        <v>558</v>
      </c>
      <c r="J34" s="192"/>
    </row>
    <row r="35" spans="1:10" ht="15.75" customHeight="1" x14ac:dyDescent="0.25">
      <c r="A35" s="188" t="s">
        <v>559</v>
      </c>
      <c r="B35" s="340" t="s">
        <v>560</v>
      </c>
      <c r="F35" s="1" t="s">
        <v>561</v>
      </c>
      <c r="J35" s="192"/>
    </row>
    <row r="36" spans="1:10" ht="15.75" customHeight="1" x14ac:dyDescent="0.25">
      <c r="A36" s="188" t="s">
        <v>562</v>
      </c>
      <c r="B36" s="340" t="s">
        <v>563</v>
      </c>
      <c r="F36" s="1" t="s">
        <v>564</v>
      </c>
      <c r="J36" s="192"/>
    </row>
    <row r="37" spans="1:10" ht="15.75" customHeight="1" x14ac:dyDescent="0.25">
      <c r="A37" s="188" t="s">
        <v>565</v>
      </c>
      <c r="B37" s="340" t="s">
        <v>566</v>
      </c>
      <c r="F37" s="1" t="s">
        <v>567</v>
      </c>
      <c r="J37" s="192"/>
    </row>
    <row r="38" spans="1:10" ht="15.75" customHeight="1" x14ac:dyDescent="0.25">
      <c r="A38" s="188" t="s">
        <v>568</v>
      </c>
      <c r="B38" s="340" t="s">
        <v>569</v>
      </c>
      <c r="F38" s="1" t="s">
        <v>570</v>
      </c>
      <c r="J38" s="192"/>
    </row>
    <row r="39" spans="1:10" ht="15.75" customHeight="1" x14ac:dyDescent="0.25">
      <c r="A39" s="188" t="s">
        <v>571</v>
      </c>
      <c r="B39" s="340" t="s">
        <v>572</v>
      </c>
      <c r="F39" s="1" t="s">
        <v>573</v>
      </c>
      <c r="J39" s="194"/>
    </row>
    <row r="40" spans="1:10" ht="15.75" customHeight="1" x14ac:dyDescent="0.25">
      <c r="A40" s="188" t="s">
        <v>574</v>
      </c>
      <c r="B40" s="340" t="s">
        <v>575</v>
      </c>
      <c r="J40" s="194"/>
    </row>
    <row r="41" spans="1:10" ht="15.75" customHeight="1" x14ac:dyDescent="0.25">
      <c r="A41" s="188" t="s">
        <v>576</v>
      </c>
      <c r="B41" s="340" t="s">
        <v>577</v>
      </c>
      <c r="F41" s="1" t="s">
        <v>578</v>
      </c>
    </row>
    <row r="42" spans="1:10" ht="15.75" customHeight="1" x14ac:dyDescent="0.25">
      <c r="A42" s="188" t="s">
        <v>579</v>
      </c>
      <c r="B42" s="340" t="s">
        <v>580</v>
      </c>
      <c r="F42" s="1" t="s">
        <v>581</v>
      </c>
    </row>
    <row r="43" spans="1:10" ht="15.75" customHeight="1" x14ac:dyDescent="0.25">
      <c r="A43" s="188" t="s">
        <v>582</v>
      </c>
      <c r="B43" s="340" t="s">
        <v>583</v>
      </c>
      <c r="F43" s="1" t="s">
        <v>584</v>
      </c>
    </row>
    <row r="44" spans="1:10" ht="15.75" customHeight="1" x14ac:dyDescent="0.25">
      <c r="A44" s="188" t="s">
        <v>585</v>
      </c>
      <c r="B44" s="340" t="s">
        <v>586</v>
      </c>
      <c r="F44" s="1" t="s">
        <v>587</v>
      </c>
    </row>
    <row r="45" spans="1:10" ht="15.75" customHeight="1" x14ac:dyDescent="0.25">
      <c r="A45" s="188" t="s">
        <v>588</v>
      </c>
      <c r="B45" s="340" t="s">
        <v>589</v>
      </c>
    </row>
    <row r="46" spans="1:10" ht="15.75" customHeight="1" x14ac:dyDescent="0.25">
      <c r="A46" s="188" t="s">
        <v>590</v>
      </c>
      <c r="B46" s="340" t="s">
        <v>591</v>
      </c>
      <c r="F46" s="1" t="s">
        <v>113</v>
      </c>
    </row>
    <row r="47" spans="1:10" ht="15.75" customHeight="1" x14ac:dyDescent="0.25">
      <c r="A47" s="188" t="s">
        <v>592</v>
      </c>
      <c r="B47" s="340" t="s">
        <v>593</v>
      </c>
      <c r="F47" s="1" t="s">
        <v>498</v>
      </c>
    </row>
    <row r="48" spans="1:10" ht="15.75" customHeight="1" x14ac:dyDescent="0.25">
      <c r="A48" s="188" t="s">
        <v>594</v>
      </c>
      <c r="B48" s="340" t="s">
        <v>595</v>
      </c>
      <c r="F48" s="1" t="s">
        <v>596</v>
      </c>
    </row>
    <row r="49" spans="1:2" ht="15.75" customHeight="1" x14ac:dyDescent="0.25">
      <c r="A49" s="188" t="s">
        <v>597</v>
      </c>
      <c r="B49" s="340" t="s">
        <v>598</v>
      </c>
    </row>
    <row r="50" spans="1:2" ht="15.75" customHeight="1" x14ac:dyDescent="0.25">
      <c r="A50" s="188" t="s">
        <v>599</v>
      </c>
      <c r="B50" s="340" t="s">
        <v>600</v>
      </c>
    </row>
    <row r="51" spans="1:2" ht="15.75" customHeight="1" x14ac:dyDescent="0.25">
      <c r="A51" s="188" t="s">
        <v>601</v>
      </c>
      <c r="B51" s="340" t="s">
        <v>602</v>
      </c>
    </row>
    <row r="52" spans="1:2" ht="15.75" customHeight="1" x14ac:dyDescent="0.25">
      <c r="A52" s="188" t="s">
        <v>603</v>
      </c>
      <c r="B52" s="340" t="s">
        <v>604</v>
      </c>
    </row>
    <row r="53" spans="1:2" ht="15.75" customHeight="1" x14ac:dyDescent="0.25">
      <c r="A53" s="188" t="s">
        <v>605</v>
      </c>
      <c r="B53" s="340" t="s">
        <v>606</v>
      </c>
    </row>
    <row r="54" spans="1:2" ht="15.75" customHeight="1" x14ac:dyDescent="0.25">
      <c r="A54" s="188" t="s">
        <v>607</v>
      </c>
      <c r="B54" s="340" t="s">
        <v>608</v>
      </c>
    </row>
    <row r="55" spans="1:2" ht="15.75" customHeight="1" x14ac:dyDescent="0.25">
      <c r="A55" s="188" t="s">
        <v>609</v>
      </c>
      <c r="B55" s="340" t="s">
        <v>610</v>
      </c>
    </row>
    <row r="56" spans="1:2" ht="15.75" customHeight="1" x14ac:dyDescent="0.25">
      <c r="A56" s="188" t="s">
        <v>611</v>
      </c>
      <c r="B56" s="340" t="s">
        <v>612</v>
      </c>
    </row>
    <row r="57" spans="1:2" ht="15.75" customHeight="1" x14ac:dyDescent="0.25">
      <c r="A57" s="188" t="s">
        <v>613</v>
      </c>
      <c r="B57" s="340" t="s">
        <v>614</v>
      </c>
    </row>
    <row r="58" spans="1:2" ht="15.75" customHeight="1" x14ac:dyDescent="0.25">
      <c r="A58" s="188" t="s">
        <v>615</v>
      </c>
      <c r="B58" s="340" t="s">
        <v>616</v>
      </c>
    </row>
    <row r="59" spans="1:2" ht="15.75" customHeight="1" x14ac:dyDescent="0.25">
      <c r="A59" s="188" t="s">
        <v>617</v>
      </c>
      <c r="B59" s="340" t="s">
        <v>618</v>
      </c>
    </row>
    <row r="60" spans="1:2" ht="15.75" customHeight="1" x14ac:dyDescent="0.25">
      <c r="A60" s="188" t="s">
        <v>619</v>
      </c>
      <c r="B60" s="340" t="s">
        <v>620</v>
      </c>
    </row>
    <row r="61" spans="1:2" ht="15.75" customHeight="1" x14ac:dyDescent="0.25">
      <c r="A61" s="188" t="s">
        <v>621</v>
      </c>
      <c r="B61" s="340" t="s">
        <v>622</v>
      </c>
    </row>
    <row r="62" spans="1:2" ht="15.75" customHeight="1" x14ac:dyDescent="0.25">
      <c r="A62" s="188" t="s">
        <v>623</v>
      </c>
      <c r="B62" s="340" t="s">
        <v>624</v>
      </c>
    </row>
    <row r="63" spans="1:2" ht="15.75" customHeight="1" x14ac:dyDescent="0.25">
      <c r="A63" s="188" t="s">
        <v>625</v>
      </c>
      <c r="B63" s="340" t="s">
        <v>626</v>
      </c>
    </row>
    <row r="64" spans="1:2" ht="15.75" customHeight="1" x14ac:dyDescent="0.25">
      <c r="A64" s="188" t="s">
        <v>627</v>
      </c>
      <c r="B64" s="340" t="s">
        <v>628</v>
      </c>
    </row>
    <row r="65" spans="1:2" ht="15.75" customHeight="1" x14ac:dyDescent="0.25">
      <c r="A65" s="188" t="s">
        <v>629</v>
      </c>
      <c r="B65" s="340" t="s">
        <v>630</v>
      </c>
    </row>
    <row r="66" spans="1:2" ht="15.75" customHeight="1" x14ac:dyDescent="0.25">
      <c r="A66" s="188" t="s">
        <v>631</v>
      </c>
      <c r="B66" s="340" t="s">
        <v>632</v>
      </c>
    </row>
    <row r="67" spans="1:2" ht="15.75" customHeight="1" x14ac:dyDescent="0.25">
      <c r="A67" s="188" t="s">
        <v>633</v>
      </c>
      <c r="B67" s="340" t="s">
        <v>634</v>
      </c>
    </row>
    <row r="68" spans="1:2" ht="15.75" customHeight="1" x14ac:dyDescent="0.25">
      <c r="A68" s="188" t="s">
        <v>635</v>
      </c>
      <c r="B68" s="537" t="s">
        <v>636</v>
      </c>
    </row>
  </sheetData>
  <sheetProtection algorithmName="SHA-512" hashValue="YFD4Lb/vbRr0gcZh5PHYDtWHC3tXLDCnzpyORH6ewvOKjhjuS1FyQaSDFH/cV90wB4z3GrR+KmzZpD4fiWfFWg==" saltValue="+Lk8qnRV5swrV1Zdkuaqtw==" spinCount="100000" sheet="1" selectLockedCells="1" selectUnlockedCells="1"/>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Z238"/>
  <sheetViews>
    <sheetView showGridLines="0" showRowColHeaders="0" zoomScaleNormal="100" workbookViewId="0">
      <selection activeCell="B15" sqref="B15"/>
    </sheetView>
  </sheetViews>
  <sheetFormatPr defaultColWidth="12.625" defaultRowHeight="15" customHeight="1" x14ac:dyDescent="0.2"/>
  <cols>
    <col min="1" max="1" width="60" customWidth="1"/>
    <col min="2" max="2" width="36.5" customWidth="1"/>
    <col min="3" max="3" width="1.25" customWidth="1"/>
    <col min="4" max="4" width="17.5" customWidth="1"/>
    <col min="5" max="5" width="6.75" customWidth="1"/>
    <col min="6" max="6" width="2.375" customWidth="1"/>
    <col min="7" max="7" width="22.5" customWidth="1"/>
    <col min="8" max="8" width="40.625" customWidth="1"/>
    <col min="9" max="9" width="2.375" customWidth="1"/>
    <col min="10" max="26" width="8" customWidth="1"/>
  </cols>
  <sheetData>
    <row r="1" spans="1:26" ht="75" customHeight="1" x14ac:dyDescent="0.25">
      <c r="A1" s="207" t="str">
        <f>"Version"&amp;" "&amp; 'Background Information'!$B$1</f>
        <v>Version 1.3</v>
      </c>
      <c r="B1" s="208"/>
      <c r="C1" s="209"/>
      <c r="D1" s="210"/>
      <c r="E1" s="1"/>
      <c r="F1" s="1"/>
      <c r="G1" s="1"/>
      <c r="H1" s="1"/>
      <c r="I1" s="1"/>
      <c r="J1" s="1"/>
      <c r="K1" s="1"/>
      <c r="L1" s="1"/>
      <c r="M1" s="1"/>
      <c r="N1" s="1"/>
      <c r="O1" s="1"/>
      <c r="P1" s="1"/>
      <c r="Q1" s="1"/>
      <c r="R1" s="1"/>
      <c r="S1" s="1"/>
      <c r="T1" s="1"/>
      <c r="U1" s="1"/>
      <c r="V1" s="1"/>
      <c r="W1" s="1"/>
      <c r="X1" s="1"/>
      <c r="Y1" s="1"/>
      <c r="Z1" s="1"/>
    </row>
    <row r="2" spans="1:26" ht="13.5" customHeight="1" x14ac:dyDescent="0.2">
      <c r="A2" s="2"/>
      <c r="B2" s="1"/>
      <c r="C2" s="1"/>
      <c r="D2" s="211"/>
      <c r="E2" s="1"/>
      <c r="F2" s="212"/>
      <c r="G2" s="213"/>
      <c r="H2" s="213"/>
      <c r="I2" s="214"/>
      <c r="J2" s="1"/>
      <c r="K2" s="1"/>
      <c r="L2" s="1"/>
      <c r="M2" s="1"/>
      <c r="N2" s="1"/>
      <c r="O2" s="1"/>
      <c r="P2" s="1"/>
      <c r="Q2" s="1"/>
      <c r="R2" s="1"/>
      <c r="S2" s="1"/>
      <c r="T2" s="1"/>
      <c r="U2" s="1"/>
      <c r="V2" s="1"/>
      <c r="W2" s="1"/>
      <c r="X2" s="1"/>
      <c r="Y2" s="1"/>
      <c r="Z2" s="1"/>
    </row>
    <row r="3" spans="1:26" ht="12.75" customHeight="1" x14ac:dyDescent="0.2">
      <c r="A3" s="526"/>
      <c r="B3" s="527" t="s">
        <v>123</v>
      </c>
      <c r="C3" s="3"/>
      <c r="D3" s="215"/>
      <c r="E3" s="1"/>
      <c r="F3" s="216"/>
      <c r="G3" s="4" t="s">
        <v>124</v>
      </c>
      <c r="H3" s="5"/>
      <c r="I3" s="217"/>
      <c r="J3" s="1"/>
      <c r="K3" s="1"/>
      <c r="L3" s="1"/>
      <c r="M3" s="1"/>
      <c r="N3" s="1"/>
      <c r="O3" s="1"/>
      <c r="P3" s="1"/>
      <c r="Q3" s="1"/>
      <c r="R3" s="1"/>
      <c r="S3" s="1"/>
      <c r="T3" s="1"/>
      <c r="U3" s="1"/>
      <c r="V3" s="1"/>
      <c r="W3" s="1"/>
      <c r="X3" s="1"/>
      <c r="Y3" s="1"/>
      <c r="Z3" s="1"/>
    </row>
    <row r="4" spans="1:26" ht="12.75" customHeight="1" x14ac:dyDescent="0.2">
      <c r="A4" s="218"/>
      <c r="B4" s="6"/>
      <c r="C4" s="6"/>
      <c r="D4" s="219"/>
      <c r="E4" s="1"/>
      <c r="F4" s="216"/>
      <c r="G4" s="4" t="s">
        <v>125</v>
      </c>
      <c r="H4" s="4"/>
      <c r="I4" s="220"/>
      <c r="J4" s="1"/>
      <c r="K4" s="1"/>
      <c r="L4" s="1"/>
      <c r="M4" s="1"/>
      <c r="N4" s="1"/>
      <c r="O4" s="1"/>
      <c r="P4" s="1"/>
      <c r="Q4" s="1"/>
      <c r="R4" s="1"/>
      <c r="S4" s="1"/>
      <c r="T4" s="1"/>
      <c r="U4" s="1"/>
      <c r="V4" s="1"/>
      <c r="W4" s="1"/>
      <c r="X4" s="1"/>
      <c r="Y4" s="1"/>
      <c r="Z4" s="1"/>
    </row>
    <row r="5" spans="1:26" ht="14.25" customHeight="1" x14ac:dyDescent="0.2">
      <c r="A5" s="221" t="s">
        <v>126</v>
      </c>
      <c r="B5" s="488" t="str">
        <f>IF('Screening Form'!C7="","",'Screening Form'!C7)</f>
        <v/>
      </c>
      <c r="C5" s="7"/>
      <c r="D5" s="222"/>
      <c r="E5" s="1"/>
      <c r="F5" s="216"/>
      <c r="G5" s="4" t="s">
        <v>127</v>
      </c>
      <c r="H5" s="4"/>
      <c r="I5" s="220"/>
      <c r="J5" s="1"/>
      <c r="K5" s="1"/>
      <c r="L5" s="1"/>
      <c r="M5" s="1"/>
      <c r="N5" s="1"/>
      <c r="O5" s="1"/>
      <c r="P5" s="1"/>
      <c r="Q5" s="1"/>
      <c r="R5" s="1"/>
      <c r="S5" s="1"/>
      <c r="T5" s="1"/>
      <c r="U5" s="1"/>
      <c r="V5" s="1"/>
      <c r="W5" s="1"/>
      <c r="X5" s="1"/>
      <c r="Y5" s="1"/>
      <c r="Z5" s="1"/>
    </row>
    <row r="6" spans="1:26" ht="15" customHeight="1" x14ac:dyDescent="0.2">
      <c r="A6" s="221" t="s">
        <v>128</v>
      </c>
      <c r="B6" s="488" t="str">
        <f>IF('Screening Form'!C8="","",'Screening Form'!C8)</f>
        <v/>
      </c>
      <c r="C6" s="7"/>
      <c r="D6" s="222"/>
      <c r="E6" s="1"/>
      <c r="F6" s="216"/>
      <c r="G6" s="4" t="s">
        <v>129</v>
      </c>
      <c r="H6" s="4"/>
      <c r="I6" s="220"/>
      <c r="J6" s="1"/>
      <c r="K6" s="1"/>
      <c r="L6" s="1"/>
      <c r="M6" s="1"/>
      <c r="N6" s="1"/>
      <c r="O6" s="1"/>
      <c r="P6" s="1"/>
      <c r="Q6" s="1"/>
      <c r="R6" s="1"/>
      <c r="S6" s="1"/>
      <c r="T6" s="1"/>
      <c r="U6" s="1"/>
      <c r="V6" s="1"/>
      <c r="W6" s="1"/>
      <c r="X6" s="1"/>
      <c r="Y6" s="1"/>
      <c r="Z6" s="1"/>
    </row>
    <row r="7" spans="1:26" ht="12.75" customHeight="1" x14ac:dyDescent="0.2">
      <c r="A7" s="221" t="s">
        <v>130</v>
      </c>
      <c r="B7" s="488" t="str">
        <f>IF('Screening Form'!C9="","",'Screening Form'!C9)</f>
        <v/>
      </c>
      <c r="C7" s="7"/>
      <c r="D7" s="222"/>
      <c r="E7" s="1"/>
      <c r="F7" s="223"/>
      <c r="G7" s="224"/>
      <c r="H7" s="224"/>
      <c r="I7" s="225"/>
      <c r="J7" s="1"/>
      <c r="K7" s="1"/>
      <c r="L7" s="1"/>
      <c r="M7" s="1"/>
      <c r="N7" s="1"/>
      <c r="O7" s="1"/>
      <c r="P7" s="1"/>
      <c r="Q7" s="1"/>
      <c r="R7" s="1"/>
      <c r="S7" s="1"/>
      <c r="T7" s="1"/>
      <c r="U7" s="1"/>
      <c r="V7" s="1"/>
      <c r="W7" s="1"/>
      <c r="X7" s="1"/>
      <c r="Y7" s="1"/>
      <c r="Z7" s="1"/>
    </row>
    <row r="8" spans="1:26" ht="12.75" customHeight="1" x14ac:dyDescent="0.2">
      <c r="A8" s="221" t="s">
        <v>131</v>
      </c>
      <c r="B8" s="520"/>
      <c r="C8" s="8"/>
      <c r="D8" s="222"/>
      <c r="E8" s="1"/>
      <c r="F8" s="1"/>
      <c r="G8" s="1"/>
      <c r="H8" s="1"/>
      <c r="I8" s="1"/>
      <c r="J8" s="1"/>
      <c r="K8" s="1"/>
      <c r="L8" s="1"/>
      <c r="M8" s="1"/>
      <c r="N8" s="1"/>
      <c r="O8" s="1"/>
      <c r="P8" s="1"/>
      <c r="Q8" s="1"/>
      <c r="R8" s="1"/>
      <c r="S8" s="1"/>
      <c r="T8" s="1"/>
      <c r="U8" s="1"/>
      <c r="V8" s="1"/>
      <c r="W8" s="1"/>
      <c r="X8" s="1"/>
      <c r="Y8" s="1"/>
      <c r="Z8" s="1"/>
    </row>
    <row r="9" spans="1:26" ht="12.75" customHeight="1" x14ac:dyDescent="0.2">
      <c r="A9" s="197" t="s">
        <v>7</v>
      </c>
      <c r="B9" s="520" t="str">
        <f>IF('Screening Form'!C11="","",'Screening Form'!C11)</f>
        <v/>
      </c>
      <c r="C9" s="8"/>
      <c r="D9" s="222"/>
      <c r="E9" s="1"/>
      <c r="F9" s="1"/>
      <c r="G9" s="1"/>
      <c r="H9" s="1"/>
      <c r="I9" s="1"/>
      <c r="J9" s="1"/>
      <c r="K9" s="1"/>
      <c r="L9" s="1"/>
      <c r="M9" s="1"/>
      <c r="N9" s="1"/>
      <c r="O9" s="1"/>
      <c r="P9" s="1"/>
      <c r="Q9" s="1"/>
      <c r="R9" s="1"/>
      <c r="S9" s="1"/>
      <c r="T9" s="1"/>
      <c r="U9" s="1"/>
      <c r="V9" s="1"/>
      <c r="W9" s="1"/>
      <c r="X9" s="1"/>
      <c r="Y9" s="1"/>
      <c r="Z9" s="1"/>
    </row>
    <row r="10" spans="1:26" ht="12.75" customHeight="1" x14ac:dyDescent="0.2">
      <c r="A10" s="221"/>
      <c r="B10" s="8"/>
      <c r="C10" s="8"/>
      <c r="D10" s="222"/>
      <c r="E10" s="1"/>
      <c r="F10" s="1"/>
      <c r="G10" s="1"/>
      <c r="H10" s="1"/>
      <c r="I10" s="1"/>
      <c r="J10" s="1"/>
      <c r="K10" s="1"/>
      <c r="L10" s="1"/>
      <c r="M10" s="1"/>
      <c r="N10" s="1"/>
      <c r="O10" s="1"/>
      <c r="P10" s="1"/>
      <c r="Q10" s="1"/>
      <c r="R10" s="1"/>
      <c r="S10" s="1"/>
      <c r="T10" s="1"/>
      <c r="U10" s="1"/>
      <c r="V10" s="1"/>
      <c r="W10" s="1"/>
      <c r="X10" s="1"/>
      <c r="Y10" s="1"/>
      <c r="Z10" s="1"/>
    </row>
    <row r="11" spans="1:26" ht="12.75" customHeight="1" thickBot="1" x14ac:dyDescent="0.25">
      <c r="A11" s="226" t="s">
        <v>132</v>
      </c>
      <c r="B11" s="7"/>
      <c r="C11" s="8"/>
      <c r="D11" s="222"/>
      <c r="E11" s="1"/>
      <c r="F11" s="1"/>
      <c r="G11" s="1"/>
      <c r="H11" s="1"/>
      <c r="I11" s="1"/>
      <c r="J11" s="1"/>
      <c r="K11" s="1"/>
      <c r="L11" s="1"/>
      <c r="M11" s="1"/>
      <c r="N11" s="1"/>
      <c r="O11" s="1"/>
      <c r="P11" s="1"/>
      <c r="Q11" s="1"/>
      <c r="R11" s="1"/>
      <c r="S11" s="1"/>
      <c r="T11" s="1"/>
      <c r="U11" s="1"/>
      <c r="V11" s="1"/>
      <c r="W11" s="1"/>
      <c r="X11" s="1"/>
      <c r="Y11" s="1"/>
      <c r="Z11" s="1"/>
    </row>
    <row r="12" spans="1:26" ht="12.75" customHeight="1" x14ac:dyDescent="0.2">
      <c r="A12" s="221" t="s">
        <v>12</v>
      </c>
      <c r="B12" s="489" t="str">
        <f>IF('Screening Form'!C19="","",'Screening Form'!C19)</f>
        <v/>
      </c>
      <c r="C12" s="7"/>
      <c r="D12" s="222"/>
      <c r="E12" s="1"/>
      <c r="F12" s="529"/>
      <c r="G12" s="530" t="s">
        <v>133</v>
      </c>
      <c r="H12" s="531"/>
      <c r="I12" s="1"/>
      <c r="J12" s="1"/>
      <c r="K12" s="1"/>
      <c r="L12" s="1"/>
      <c r="M12" s="1"/>
      <c r="N12" s="1"/>
      <c r="O12" s="1"/>
      <c r="P12" s="1"/>
      <c r="Q12" s="1"/>
      <c r="R12" s="1"/>
      <c r="S12" s="1"/>
      <c r="T12" s="1"/>
      <c r="U12" s="1"/>
      <c r="V12" s="1"/>
      <c r="W12" s="1"/>
      <c r="X12" s="1"/>
      <c r="Y12" s="1"/>
      <c r="Z12" s="1"/>
    </row>
    <row r="13" spans="1:26" ht="12.75" customHeight="1" x14ac:dyDescent="0.2">
      <c r="A13" s="221" t="s">
        <v>13</v>
      </c>
      <c r="B13" s="489" t="str">
        <f>IF('Screening Form'!C20="","",'Screening Form'!C20)</f>
        <v/>
      </c>
      <c r="C13" s="7"/>
      <c r="D13" s="222"/>
      <c r="E13" s="1"/>
      <c r="F13" s="532"/>
      <c r="G13" s="429" t="s">
        <v>134</v>
      </c>
      <c r="H13" s="533" t="str">
        <f>IF(B8="","Enter today's date to calculate",IFERROR(B8+45,"Enter today's date to calculate"))</f>
        <v>Enter today's date to calculate</v>
      </c>
      <c r="I13" s="1"/>
      <c r="J13" s="1"/>
      <c r="K13" s="1"/>
      <c r="L13" s="1"/>
      <c r="M13" s="1"/>
      <c r="N13" s="1"/>
      <c r="O13" s="1"/>
      <c r="P13" s="1"/>
      <c r="Q13" s="1"/>
      <c r="R13" s="1"/>
      <c r="S13" s="1"/>
      <c r="T13" s="1"/>
      <c r="U13" s="1"/>
      <c r="V13" s="1"/>
      <c r="W13" s="1"/>
      <c r="X13" s="1"/>
      <c r="Y13" s="1"/>
      <c r="Z13" s="1"/>
    </row>
    <row r="14" spans="1:26" ht="12.75" customHeight="1" thickBot="1" x14ac:dyDescent="0.25">
      <c r="A14" s="221" t="s">
        <v>135</v>
      </c>
      <c r="B14" s="489" t="str">
        <f>IF('Screening Form'!C21="","",'Screening Form'!C21)</f>
        <v/>
      </c>
      <c r="C14" s="7"/>
      <c r="D14" s="222"/>
      <c r="E14" s="1"/>
      <c r="F14" s="534"/>
      <c r="G14" s="535" t="s">
        <v>136</v>
      </c>
      <c r="H14" s="536" t="str">
        <f>IF(B9="","Enter date of service to calculate",IFERROR(B9+182,"Enter date of service to calculate"))</f>
        <v>Enter date of service to calculate</v>
      </c>
      <c r="I14" s="1"/>
      <c r="J14" s="1"/>
      <c r="K14" s="1"/>
      <c r="L14" s="1"/>
      <c r="M14" s="1"/>
      <c r="N14" s="1"/>
      <c r="O14" s="1"/>
      <c r="P14" s="1"/>
      <c r="Q14" s="1"/>
      <c r="R14" s="1"/>
      <c r="S14" s="1"/>
      <c r="T14" s="1"/>
      <c r="U14" s="1"/>
      <c r="V14" s="1"/>
      <c r="W14" s="1"/>
      <c r="X14" s="1"/>
      <c r="Y14" s="1"/>
      <c r="Z14" s="1"/>
    </row>
    <row r="15" spans="1:26" ht="12.75" customHeight="1" x14ac:dyDescent="0.2">
      <c r="A15" s="221" t="s">
        <v>137</v>
      </c>
      <c r="B15" s="550"/>
      <c r="C15" s="7"/>
      <c r="D15" s="222"/>
      <c r="E15" s="1"/>
      <c r="F15" s="1"/>
      <c r="G15" s="554" t="s">
        <v>138</v>
      </c>
      <c r="H15" s="1"/>
      <c r="I15" s="1"/>
      <c r="J15" s="1"/>
      <c r="K15" s="1"/>
      <c r="L15" s="1"/>
      <c r="M15" s="1"/>
      <c r="N15" s="1"/>
      <c r="O15" s="1"/>
      <c r="P15" s="1"/>
      <c r="Q15" s="1"/>
      <c r="R15" s="1"/>
      <c r="S15" s="1"/>
      <c r="T15" s="1"/>
      <c r="U15" s="1"/>
      <c r="V15" s="1"/>
      <c r="W15" s="1"/>
      <c r="X15" s="1"/>
      <c r="Y15" s="1"/>
      <c r="Z15" s="1"/>
    </row>
    <row r="16" spans="1:26" ht="12.75" customHeight="1" x14ac:dyDescent="0.2">
      <c r="A16" s="221" t="s">
        <v>139</v>
      </c>
      <c r="B16" s="490" t="str">
        <f>IF('Screening Form'!C32="","",'Screening Form'!C32)</f>
        <v/>
      </c>
      <c r="C16" s="9"/>
      <c r="D16" s="222"/>
      <c r="E16" s="1"/>
      <c r="F16" s="1"/>
      <c r="G16" s="554" t="s">
        <v>140</v>
      </c>
      <c r="H16" s="1"/>
      <c r="I16" s="1"/>
      <c r="J16" s="1"/>
      <c r="K16" s="1"/>
      <c r="L16" s="1"/>
      <c r="M16" s="1"/>
      <c r="N16" s="1"/>
      <c r="O16" s="1"/>
      <c r="P16" s="1"/>
      <c r="Q16" s="1"/>
      <c r="R16" s="1"/>
      <c r="S16" s="1"/>
      <c r="T16" s="1"/>
      <c r="U16" s="1"/>
      <c r="V16" s="1"/>
      <c r="W16" s="1"/>
      <c r="X16" s="1"/>
      <c r="Y16" s="1"/>
      <c r="Z16" s="1"/>
    </row>
    <row r="17" spans="1:26" ht="12.75" customHeight="1" x14ac:dyDescent="0.2">
      <c r="A17" s="221" t="s">
        <v>15</v>
      </c>
      <c r="B17" s="491" t="str">
        <f>IF('Screening Form'!C22="","",'Screening Form'!C22)</f>
        <v/>
      </c>
      <c r="C17" s="8"/>
      <c r="D17" s="222"/>
      <c r="E17" s="1"/>
      <c r="F17" s="1"/>
      <c r="G17" s="1"/>
      <c r="H17" s="1"/>
      <c r="I17" s="1"/>
      <c r="J17" s="1"/>
      <c r="K17" s="1"/>
      <c r="L17" s="1"/>
      <c r="M17" s="1"/>
      <c r="N17" s="1"/>
      <c r="O17" s="1"/>
      <c r="P17" s="1"/>
      <c r="Q17" s="1"/>
      <c r="R17" s="1"/>
      <c r="S17" s="1"/>
      <c r="T17" s="1"/>
      <c r="U17" s="1"/>
      <c r="V17" s="1"/>
      <c r="W17" s="1"/>
      <c r="X17" s="1"/>
      <c r="Y17" s="1"/>
      <c r="Z17" s="1"/>
    </row>
    <row r="18" spans="1:26" ht="12.75" customHeight="1" x14ac:dyDescent="0.2">
      <c r="A18" s="221" t="s">
        <v>16</v>
      </c>
      <c r="B18" s="491" t="str">
        <f>IF('Screening Form'!C23="","",'Screening Form'!C23)</f>
        <v/>
      </c>
      <c r="C18" s="7"/>
      <c r="D18" s="222"/>
      <c r="E18" s="1"/>
      <c r="F18" s="1"/>
      <c r="G18" s="1"/>
      <c r="H18" s="1"/>
      <c r="I18" s="1"/>
      <c r="J18" s="1"/>
      <c r="K18" s="1"/>
      <c r="L18" s="1"/>
      <c r="M18" s="1"/>
      <c r="N18" s="1"/>
      <c r="O18" s="1"/>
      <c r="P18" s="1"/>
      <c r="Q18" s="1"/>
      <c r="R18" s="1"/>
      <c r="S18" s="1"/>
      <c r="T18" s="1"/>
      <c r="U18" s="1"/>
      <c r="V18" s="1"/>
      <c r="W18" s="1"/>
      <c r="X18" s="1"/>
      <c r="Y18" s="1"/>
      <c r="Z18" s="1"/>
    </row>
    <row r="19" spans="1:26" ht="12.75" customHeight="1" x14ac:dyDescent="0.2">
      <c r="A19" s="221" t="s">
        <v>17</v>
      </c>
      <c r="B19" s="491" t="str">
        <f>IF('Screening Form'!C24="","",'Screening Form'!C24)</f>
        <v/>
      </c>
      <c r="C19" s="7"/>
      <c r="D19" s="222"/>
      <c r="E19" s="1"/>
      <c r="F19" s="1"/>
      <c r="G19" s="1"/>
      <c r="H19" s="1"/>
      <c r="I19" s="1"/>
      <c r="J19" s="1"/>
      <c r="K19" s="1"/>
      <c r="L19" s="1"/>
      <c r="M19" s="1"/>
      <c r="N19" s="1"/>
      <c r="O19" s="1"/>
      <c r="P19" s="1"/>
      <c r="Q19" s="1"/>
      <c r="R19" s="1"/>
      <c r="S19" s="1"/>
      <c r="T19" s="1"/>
      <c r="U19" s="1"/>
      <c r="V19" s="1"/>
      <c r="W19" s="1"/>
      <c r="X19" s="1"/>
      <c r="Y19" s="1"/>
      <c r="Z19" s="1"/>
    </row>
    <row r="20" spans="1:26" ht="12.75" customHeight="1" x14ac:dyDescent="0.2">
      <c r="A20" s="221" t="s">
        <v>18</v>
      </c>
      <c r="B20" s="491" t="str">
        <f>IF('Screening Form'!C25="","",'Screening Form'!C25)</f>
        <v/>
      </c>
      <c r="C20" s="10"/>
      <c r="D20" s="222"/>
      <c r="E20" s="1"/>
      <c r="F20" s="1"/>
      <c r="G20" s="1"/>
      <c r="H20" s="1"/>
      <c r="I20" s="1"/>
      <c r="J20" s="1"/>
      <c r="K20" s="1"/>
      <c r="L20" s="1"/>
      <c r="M20" s="1"/>
      <c r="N20" s="1"/>
      <c r="O20" s="1"/>
      <c r="P20" s="1"/>
      <c r="Q20" s="1"/>
      <c r="R20" s="1"/>
      <c r="S20" s="1"/>
      <c r="T20" s="1"/>
      <c r="U20" s="1"/>
      <c r="V20" s="1"/>
      <c r="W20" s="1"/>
      <c r="X20" s="1"/>
      <c r="Y20" s="1"/>
      <c r="Z20" s="1"/>
    </row>
    <row r="21" spans="1:26" ht="12.75" customHeight="1" x14ac:dyDescent="0.2">
      <c r="A21" s="221" t="s">
        <v>19</v>
      </c>
      <c r="B21" s="491" t="str">
        <f>IF('Screening Form'!C26="","",'Screening Form'!C26)</f>
        <v/>
      </c>
      <c r="C21" s="10"/>
      <c r="D21" s="222"/>
      <c r="E21" s="1"/>
      <c r="F21" s="1"/>
      <c r="G21" s="1"/>
      <c r="H21" s="1"/>
      <c r="I21" s="1"/>
      <c r="J21" s="1"/>
      <c r="K21" s="1"/>
      <c r="L21" s="1"/>
      <c r="M21" s="1"/>
      <c r="N21" s="1"/>
      <c r="O21" s="1"/>
      <c r="P21" s="1"/>
      <c r="Q21" s="1"/>
      <c r="R21" s="1"/>
      <c r="S21" s="1"/>
      <c r="T21" s="1"/>
      <c r="U21" s="1"/>
      <c r="V21" s="1"/>
      <c r="W21" s="1"/>
      <c r="X21" s="1"/>
      <c r="Y21" s="1"/>
      <c r="Z21" s="1"/>
    </row>
    <row r="22" spans="1:26" ht="12.75" customHeight="1" x14ac:dyDescent="0.2">
      <c r="A22" s="197" t="s">
        <v>20</v>
      </c>
      <c r="B22" s="489" t="str">
        <f>IF('Screening Form'!C27="","",'Screening Form'!C27)</f>
        <v/>
      </c>
      <c r="C22" s="11"/>
      <c r="D22" s="222"/>
      <c r="E22" s="1"/>
      <c r="F22" s="1"/>
      <c r="G22" s="1"/>
      <c r="H22" s="1"/>
      <c r="I22" s="1"/>
      <c r="J22" s="1"/>
      <c r="K22" s="1"/>
      <c r="L22" s="1"/>
      <c r="M22" s="1"/>
      <c r="N22" s="1"/>
      <c r="O22" s="1"/>
      <c r="P22" s="1"/>
      <c r="Q22" s="1"/>
      <c r="R22" s="1"/>
      <c r="S22" s="1"/>
      <c r="T22" s="1"/>
      <c r="U22" s="1"/>
      <c r="V22" s="1"/>
      <c r="W22" s="1"/>
      <c r="X22" s="1"/>
      <c r="Y22" s="1"/>
      <c r="Z22" s="1"/>
    </row>
    <row r="23" spans="1:26" ht="12.75" customHeight="1" x14ac:dyDescent="0.2">
      <c r="A23" s="197" t="s">
        <v>21</v>
      </c>
      <c r="B23" s="489" t="str">
        <f>IF('Screening Form'!C28="","",'Screening Form'!C28)</f>
        <v/>
      </c>
      <c r="C23" s="11"/>
      <c r="D23" s="222"/>
      <c r="E23" s="1"/>
      <c r="F23" s="1"/>
      <c r="G23" s="1"/>
      <c r="H23" s="1"/>
      <c r="I23" s="1"/>
      <c r="J23" s="1"/>
      <c r="K23" s="1"/>
      <c r="L23" s="1"/>
      <c r="M23" s="1"/>
      <c r="N23" s="1"/>
      <c r="O23" s="1"/>
      <c r="P23" s="1"/>
      <c r="Q23" s="1"/>
      <c r="R23" s="1"/>
      <c r="S23" s="1"/>
      <c r="T23" s="1"/>
      <c r="U23" s="1"/>
      <c r="V23" s="1"/>
      <c r="W23" s="1"/>
      <c r="X23" s="1"/>
      <c r="Y23" s="1"/>
      <c r="Z23" s="1"/>
    </row>
    <row r="24" spans="1:26" ht="12.75" customHeight="1" x14ac:dyDescent="0.2">
      <c r="A24" s="221" t="s">
        <v>141</v>
      </c>
      <c r="B24" s="491" t="str">
        <f>IF('Screening Form'!C53="","",'Screening Form'!C53)</f>
        <v/>
      </c>
      <c r="C24" s="11"/>
      <c r="D24" s="222"/>
      <c r="E24" s="1"/>
      <c r="F24" s="1"/>
      <c r="G24" s="1"/>
      <c r="H24" s="1"/>
      <c r="I24" s="1"/>
      <c r="J24" s="1"/>
      <c r="K24" s="1"/>
      <c r="L24" s="1"/>
      <c r="M24" s="1"/>
      <c r="N24" s="1"/>
      <c r="O24" s="1"/>
      <c r="P24" s="1"/>
      <c r="Q24" s="1"/>
      <c r="R24" s="1"/>
      <c r="S24" s="1"/>
      <c r="T24" s="1"/>
      <c r="U24" s="1"/>
      <c r="V24" s="1"/>
      <c r="W24" s="1"/>
      <c r="X24" s="1"/>
      <c r="Y24" s="1"/>
      <c r="Z24" s="1"/>
    </row>
    <row r="25" spans="1:26" ht="15" customHeight="1" x14ac:dyDescent="0.2">
      <c r="A25" s="221" t="s">
        <v>22</v>
      </c>
      <c r="B25" s="489" t="str">
        <f>IF('Screening Form'!C29="","",'Screening Form'!C29)</f>
        <v/>
      </c>
      <c r="C25" s="7"/>
      <c r="D25" s="222"/>
      <c r="E25" s="1"/>
      <c r="F25" s="1"/>
      <c r="G25" s="1"/>
      <c r="H25" s="1"/>
      <c r="I25" s="1"/>
      <c r="J25" s="1"/>
      <c r="K25" s="1"/>
      <c r="L25" s="1"/>
      <c r="M25" s="1"/>
      <c r="N25" s="1"/>
      <c r="O25" s="1"/>
      <c r="P25" s="1"/>
      <c r="Q25" s="1"/>
      <c r="R25" s="1"/>
      <c r="S25" s="1"/>
      <c r="T25" s="1"/>
      <c r="U25" s="1"/>
      <c r="V25" s="1"/>
      <c r="W25" s="1"/>
      <c r="X25" s="1"/>
      <c r="Y25" s="1"/>
      <c r="Z25" s="1"/>
    </row>
    <row r="26" spans="1:26" ht="12.75" customHeight="1" x14ac:dyDescent="0.2">
      <c r="A26" s="227"/>
      <c r="B26" s="7"/>
      <c r="C26" s="7"/>
      <c r="D26" s="222"/>
      <c r="E26" s="1"/>
      <c r="F26" s="1"/>
      <c r="G26" s="1"/>
      <c r="H26" s="1"/>
      <c r="I26" s="1"/>
      <c r="J26" s="1"/>
      <c r="K26" s="1"/>
      <c r="L26" s="1"/>
      <c r="M26" s="1"/>
      <c r="N26" s="1"/>
      <c r="O26" s="1"/>
      <c r="P26" s="1"/>
      <c r="Q26" s="1"/>
      <c r="R26" s="1"/>
      <c r="S26" s="1"/>
      <c r="T26" s="1"/>
      <c r="U26" s="1"/>
      <c r="V26" s="1"/>
      <c r="W26" s="1"/>
      <c r="X26" s="1"/>
      <c r="Y26" s="1"/>
      <c r="Z26" s="1"/>
    </row>
    <row r="27" spans="1:26" ht="45" customHeight="1" x14ac:dyDescent="0.2">
      <c r="A27" s="226" t="s">
        <v>142</v>
      </c>
      <c r="B27" s="7"/>
      <c r="C27" s="228"/>
      <c r="D27" s="229" t="s">
        <v>143</v>
      </c>
      <c r="E27" s="1"/>
      <c r="F27" s="1"/>
      <c r="G27" s="1"/>
      <c r="H27" s="1"/>
      <c r="I27" s="1"/>
      <c r="J27" s="1"/>
      <c r="K27" s="1"/>
      <c r="L27" s="1"/>
      <c r="M27" s="1"/>
      <c r="N27" s="1"/>
      <c r="O27" s="1"/>
      <c r="P27" s="1"/>
      <c r="Q27" s="1"/>
      <c r="R27" s="1"/>
      <c r="S27" s="1"/>
      <c r="T27" s="1"/>
      <c r="U27" s="1"/>
      <c r="V27" s="1"/>
      <c r="W27" s="1"/>
      <c r="X27" s="1"/>
      <c r="Y27" s="1"/>
      <c r="Z27" s="1"/>
    </row>
    <row r="28" spans="1:26" ht="12.75" customHeight="1" x14ac:dyDescent="0.2">
      <c r="A28" s="221" t="s">
        <v>144</v>
      </c>
      <c r="B28" s="551"/>
      <c r="C28" s="7"/>
      <c r="D28" s="230" t="str">
        <f>IF(OR(B28="yes",B29="yes"),"A","")</f>
        <v/>
      </c>
      <c r="E28" s="1"/>
      <c r="F28" s="1"/>
      <c r="G28" s="1"/>
      <c r="H28" s="1"/>
      <c r="I28" s="1"/>
      <c r="J28" s="1"/>
      <c r="K28" s="1"/>
      <c r="L28" s="1"/>
      <c r="M28" s="1"/>
      <c r="N28" s="1"/>
      <c r="O28" s="1"/>
      <c r="P28" s="1"/>
      <c r="Q28" s="1"/>
      <c r="R28" s="1"/>
      <c r="S28" s="1"/>
      <c r="T28" s="1"/>
      <c r="U28" s="1"/>
      <c r="V28" s="1"/>
      <c r="W28" s="1"/>
      <c r="X28" s="1"/>
      <c r="Y28" s="1"/>
      <c r="Z28" s="1"/>
    </row>
    <row r="29" spans="1:26" ht="12.75" customHeight="1" x14ac:dyDescent="0.2">
      <c r="A29" s="221" t="s">
        <v>145</v>
      </c>
      <c r="B29" s="552"/>
      <c r="C29" s="7"/>
      <c r="D29" s="222"/>
      <c r="E29" s="1"/>
      <c r="F29" s="1"/>
      <c r="G29" s="1"/>
      <c r="H29" s="1"/>
      <c r="I29" s="1"/>
      <c r="J29" s="1"/>
      <c r="K29" s="1"/>
      <c r="L29" s="1"/>
      <c r="M29" s="1"/>
      <c r="N29" s="1"/>
      <c r="O29" s="1"/>
      <c r="P29" s="1"/>
      <c r="Q29" s="1"/>
      <c r="R29" s="1"/>
      <c r="S29" s="1"/>
      <c r="T29" s="1"/>
      <c r="U29" s="1"/>
      <c r="V29" s="1"/>
      <c r="W29" s="1"/>
      <c r="X29" s="1"/>
      <c r="Y29" s="1"/>
      <c r="Z29" s="1"/>
    </row>
    <row r="30" spans="1:26" ht="12.75" customHeight="1" x14ac:dyDescent="0.2">
      <c r="A30" s="221" t="s">
        <v>146</v>
      </c>
      <c r="B30" s="552"/>
      <c r="C30" s="7"/>
      <c r="D30" s="230" t="str">
        <f>IF(D28="",IF(OR(B31="undocumented",AND(B30="no",B31="yes",B32="no",B35="no",B36="no")),"B",""),"")</f>
        <v/>
      </c>
      <c r="E30" s="1"/>
      <c r="F30" s="1"/>
      <c r="G30" s="1"/>
      <c r="H30" s="1"/>
      <c r="I30" s="1"/>
      <c r="J30" s="1"/>
      <c r="K30" s="1"/>
      <c r="L30" s="1"/>
      <c r="M30" s="1"/>
      <c r="N30" s="1"/>
      <c r="O30" s="1"/>
      <c r="P30" s="1"/>
      <c r="Q30" s="1"/>
      <c r="R30" s="1"/>
      <c r="S30" s="1"/>
      <c r="T30" s="1"/>
      <c r="U30" s="1"/>
      <c r="V30" s="1"/>
      <c r="W30" s="1"/>
      <c r="X30" s="1"/>
      <c r="Y30" s="1"/>
      <c r="Z30" s="1"/>
    </row>
    <row r="31" spans="1:26" ht="12.75" customHeight="1" x14ac:dyDescent="0.2">
      <c r="A31" s="221" t="s">
        <v>147</v>
      </c>
      <c r="B31" s="553"/>
      <c r="C31" s="7"/>
      <c r="D31" s="222"/>
      <c r="E31" s="1"/>
      <c r="F31" s="1"/>
      <c r="G31" s="1"/>
      <c r="H31" s="1"/>
      <c r="I31" s="1"/>
      <c r="J31" s="1"/>
      <c r="K31" s="1"/>
      <c r="L31" s="1"/>
      <c r="M31" s="1"/>
      <c r="N31" s="1"/>
      <c r="O31" s="1"/>
      <c r="P31" s="1"/>
      <c r="Q31" s="1"/>
      <c r="R31" s="1"/>
      <c r="S31" s="1"/>
      <c r="T31" s="1"/>
      <c r="U31" s="1"/>
      <c r="V31" s="1"/>
      <c r="W31" s="1"/>
      <c r="X31" s="1"/>
      <c r="Y31" s="1"/>
      <c r="Z31" s="1"/>
    </row>
    <row r="32" spans="1:26" ht="12.75" customHeight="1" x14ac:dyDescent="0.2">
      <c r="A32" s="221" t="s">
        <v>148</v>
      </c>
      <c r="B32" s="553"/>
      <c r="C32" s="7"/>
      <c r="D32" s="222"/>
      <c r="E32" s="1"/>
      <c r="F32" s="1"/>
      <c r="G32" s="1"/>
      <c r="H32" s="1"/>
      <c r="I32" s="1"/>
      <c r="J32" s="1"/>
      <c r="K32" s="1"/>
      <c r="L32" s="1"/>
      <c r="M32" s="1"/>
      <c r="N32" s="1"/>
      <c r="O32" s="1"/>
      <c r="P32" s="1"/>
      <c r="Q32" s="1"/>
      <c r="R32" s="1"/>
      <c r="S32" s="1"/>
      <c r="T32" s="1"/>
      <c r="U32" s="1"/>
      <c r="V32" s="1"/>
      <c r="W32" s="1"/>
      <c r="X32" s="1"/>
      <c r="Y32" s="1"/>
      <c r="Z32" s="1"/>
    </row>
    <row r="33" spans="1:26" ht="12.75" customHeight="1" x14ac:dyDescent="0.2">
      <c r="A33" s="221" t="s">
        <v>149</v>
      </c>
      <c r="B33" s="553"/>
      <c r="C33" s="7"/>
      <c r="D33" s="230" t="str">
        <f>IF(AND(D28="",D30=""),IF(B33="yes","C",""),"")</f>
        <v/>
      </c>
      <c r="E33" s="1"/>
      <c r="F33" s="1"/>
      <c r="G33" s="1"/>
      <c r="H33" s="1"/>
      <c r="I33" s="1"/>
      <c r="J33" s="1"/>
      <c r="K33" s="1"/>
      <c r="L33" s="1"/>
      <c r="M33" s="1"/>
      <c r="N33" s="1"/>
      <c r="O33" s="1"/>
      <c r="P33" s="1"/>
      <c r="Q33" s="1"/>
      <c r="R33" s="1"/>
      <c r="S33" s="1"/>
      <c r="T33" s="1"/>
      <c r="U33" s="1"/>
      <c r="V33" s="1"/>
      <c r="W33" s="1"/>
      <c r="X33" s="1"/>
      <c r="Y33" s="1"/>
      <c r="Z33" s="1"/>
    </row>
    <row r="34" spans="1:26" ht="14.25" customHeight="1" x14ac:dyDescent="0.2">
      <c r="A34" s="221" t="s">
        <v>150</v>
      </c>
      <c r="B34" s="553"/>
      <c r="C34" s="7"/>
      <c r="D34" s="12" t="str">
        <f>IF(AND(D28="",D30="",D33=""),IF(AND(B34="yes", OR(B36="yes",B35="yes")),"",IF(AND(B34="yes",AND(B35="no",B36="no",B37="no")),"D","")),"")</f>
        <v/>
      </c>
      <c r="E34" s="1"/>
      <c r="F34" s="1"/>
      <c r="G34" s="1"/>
      <c r="H34" s="1"/>
      <c r="I34" s="1"/>
      <c r="J34" s="1"/>
      <c r="K34" s="1"/>
      <c r="L34" s="1"/>
      <c r="M34" s="1"/>
      <c r="N34" s="1"/>
      <c r="O34" s="1"/>
      <c r="P34" s="1"/>
      <c r="Q34" s="1"/>
      <c r="R34" s="1"/>
      <c r="S34" s="1"/>
      <c r="T34" s="1"/>
      <c r="U34" s="1"/>
      <c r="V34" s="1"/>
      <c r="W34" s="1"/>
      <c r="X34" s="1"/>
      <c r="Y34" s="1"/>
      <c r="Z34" s="1"/>
    </row>
    <row r="35" spans="1:26" ht="12.75" customHeight="1" x14ac:dyDescent="0.2">
      <c r="A35" s="221" t="s">
        <v>151</v>
      </c>
      <c r="B35" s="553"/>
      <c r="C35" s="7"/>
      <c r="D35" s="222"/>
      <c r="E35" s="1"/>
      <c r="F35" s="1"/>
      <c r="G35" s="1"/>
      <c r="H35" s="1"/>
      <c r="I35" s="1"/>
      <c r="J35" s="1"/>
      <c r="K35" s="1"/>
      <c r="L35" s="1"/>
      <c r="M35" s="1"/>
      <c r="N35" s="1"/>
      <c r="O35" s="1"/>
      <c r="P35" s="1"/>
      <c r="Q35" s="1"/>
      <c r="R35" s="1"/>
      <c r="S35" s="1"/>
      <c r="T35" s="1"/>
      <c r="U35" s="1"/>
      <c r="V35" s="1"/>
      <c r="W35" s="1"/>
      <c r="X35" s="1"/>
      <c r="Y35" s="1"/>
      <c r="Z35" s="1"/>
    </row>
    <row r="36" spans="1:26" ht="12.75" customHeight="1" x14ac:dyDescent="0.2">
      <c r="A36" s="221" t="s">
        <v>152</v>
      </c>
      <c r="B36" s="553"/>
      <c r="C36" s="7"/>
      <c r="D36" s="222"/>
      <c r="E36" s="1"/>
      <c r="F36" s="1"/>
      <c r="G36" s="1"/>
      <c r="H36" s="1"/>
      <c r="I36" s="1"/>
      <c r="J36" s="1"/>
      <c r="K36" s="1"/>
      <c r="L36" s="1"/>
      <c r="M36" s="1"/>
      <c r="N36" s="1"/>
      <c r="O36" s="1"/>
      <c r="P36" s="1"/>
      <c r="Q36" s="1"/>
      <c r="R36" s="1"/>
      <c r="S36" s="1"/>
      <c r="T36" s="1"/>
      <c r="U36" s="1"/>
      <c r="V36" s="1"/>
      <c r="W36" s="1"/>
      <c r="X36" s="1"/>
      <c r="Y36" s="1"/>
      <c r="Z36" s="1"/>
    </row>
    <row r="37" spans="1:26" ht="12.75" customHeight="1" x14ac:dyDescent="0.2">
      <c r="A37" s="221" t="s">
        <v>153</v>
      </c>
      <c r="B37" s="553"/>
      <c r="C37" s="7"/>
      <c r="D37" s="222"/>
      <c r="E37" s="1"/>
      <c r="F37" s="1"/>
      <c r="G37" s="1"/>
      <c r="H37" s="1"/>
      <c r="I37" s="1"/>
      <c r="J37" s="1"/>
      <c r="K37" s="1"/>
      <c r="L37" s="1"/>
      <c r="M37" s="1"/>
      <c r="N37" s="1"/>
      <c r="O37" s="1"/>
      <c r="P37" s="1"/>
      <c r="Q37" s="1"/>
      <c r="R37" s="1"/>
      <c r="S37" s="1"/>
      <c r="T37" s="1"/>
      <c r="U37" s="1"/>
      <c r="V37" s="1"/>
      <c r="W37" s="1"/>
      <c r="X37" s="1"/>
      <c r="Y37" s="1"/>
      <c r="Z37" s="1"/>
    </row>
    <row r="38" spans="1:26" ht="12.75" customHeight="1" x14ac:dyDescent="0.2">
      <c r="A38" s="221" t="s">
        <v>154</v>
      </c>
      <c r="B38" s="553"/>
      <c r="C38" s="7"/>
      <c r="D38" s="222" t="str">
        <f>IF(AND(D28="",D30="",D33="",D34=""),IF(AND(B34="yes",B38="yes",OR(B35="Yes",B36="Yes")),"E",""),"")</f>
        <v/>
      </c>
      <c r="E38" s="1"/>
      <c r="F38" s="1"/>
      <c r="G38" s="1"/>
      <c r="H38" s="1"/>
      <c r="I38" s="1"/>
      <c r="J38" s="1"/>
      <c r="K38" s="1"/>
      <c r="L38" s="1"/>
      <c r="M38" s="1"/>
      <c r="N38" s="1"/>
      <c r="O38" s="1"/>
      <c r="P38" s="1"/>
      <c r="Q38" s="1"/>
      <c r="R38" s="1"/>
      <c r="S38" s="1"/>
      <c r="T38" s="1"/>
      <c r="U38" s="1"/>
      <c r="V38" s="1"/>
      <c r="W38" s="1"/>
      <c r="X38" s="1"/>
      <c r="Y38" s="1"/>
      <c r="Z38" s="1"/>
    </row>
    <row r="39" spans="1:26" ht="12.75" customHeight="1" x14ac:dyDescent="0.2">
      <c r="A39" s="221" t="s">
        <v>155</v>
      </c>
      <c r="B39" s="553"/>
      <c r="C39" s="7"/>
      <c r="D39" s="12" t="str">
        <f>IF(AND(D28="",D30="",D33="",D34="",D38=""),IF(B39&gt;0,"F",""),"")</f>
        <v/>
      </c>
      <c r="E39" s="1"/>
      <c r="F39" s="1"/>
      <c r="G39" s="1"/>
      <c r="H39" s="1"/>
      <c r="I39" s="1"/>
      <c r="J39" s="1"/>
      <c r="K39" s="1"/>
      <c r="L39" s="1"/>
      <c r="M39" s="1"/>
      <c r="N39" s="1"/>
      <c r="O39" s="1"/>
      <c r="P39" s="1"/>
      <c r="Q39" s="1"/>
      <c r="R39" s="1"/>
      <c r="S39" s="1"/>
      <c r="T39" s="1"/>
      <c r="U39" s="1"/>
      <c r="V39" s="1"/>
      <c r="W39" s="1"/>
      <c r="X39" s="1"/>
      <c r="Y39" s="1"/>
      <c r="Z39" s="1"/>
    </row>
    <row r="40" spans="1:26" ht="12.75" customHeight="1" x14ac:dyDescent="0.2">
      <c r="A40" s="231"/>
      <c r="B40" s="232"/>
      <c r="C40" s="232"/>
      <c r="D40" s="233"/>
      <c r="E40" s="1"/>
      <c r="F40" s="1"/>
      <c r="G40" s="1"/>
      <c r="H40" s="1"/>
      <c r="I40" s="1"/>
      <c r="J40" s="1"/>
      <c r="K40" s="1"/>
      <c r="L40" s="1"/>
      <c r="M40" s="1"/>
      <c r="N40" s="1"/>
      <c r="O40" s="1"/>
      <c r="P40" s="1"/>
      <c r="Q40" s="1"/>
      <c r="R40" s="1"/>
      <c r="S40" s="1"/>
      <c r="T40" s="1"/>
      <c r="U40" s="1"/>
      <c r="V40" s="1"/>
      <c r="W40" s="1"/>
      <c r="X40" s="1"/>
      <c r="Y40" s="1"/>
      <c r="Z40" s="1"/>
    </row>
    <row r="41" spans="1:26" ht="12.75" customHeight="1" x14ac:dyDescent="0.2">
      <c r="A41" s="13"/>
      <c r="B41" s="13"/>
      <c r="C41" s="13"/>
      <c r="D41" s="13"/>
      <c r="E41" s="1"/>
      <c r="F41" s="1"/>
      <c r="G41" s="1"/>
      <c r="H41" s="1"/>
      <c r="I41" s="1"/>
      <c r="J41" s="1"/>
      <c r="K41" s="1"/>
      <c r="L41" s="1"/>
      <c r="M41" s="1"/>
      <c r="N41" s="1"/>
      <c r="O41" s="1"/>
      <c r="P41" s="1"/>
      <c r="Q41" s="1"/>
      <c r="R41" s="1"/>
      <c r="S41" s="1"/>
      <c r="T41" s="1"/>
      <c r="U41" s="1"/>
      <c r="V41" s="1"/>
      <c r="W41" s="1"/>
      <c r="X41" s="1"/>
      <c r="Y41" s="1"/>
      <c r="Z41" s="1"/>
    </row>
    <row r="42" spans="1:26" ht="12.75" customHeight="1" x14ac:dyDescent="0.2">
      <c r="A42" s="234" t="s">
        <v>42</v>
      </c>
      <c r="B42" s="235"/>
      <c r="C42" s="235"/>
      <c r="D42" s="236"/>
      <c r="E42" s="1"/>
      <c r="F42" s="1"/>
      <c r="G42" s="1"/>
      <c r="H42" s="1"/>
      <c r="I42" s="1"/>
      <c r="J42" s="1"/>
      <c r="K42" s="1"/>
      <c r="L42" s="1"/>
      <c r="M42" s="1"/>
      <c r="N42" s="1"/>
      <c r="O42" s="1"/>
      <c r="P42" s="1"/>
      <c r="Q42" s="1"/>
      <c r="R42" s="1"/>
      <c r="S42" s="1"/>
      <c r="T42" s="1"/>
      <c r="U42" s="1"/>
      <c r="V42" s="1"/>
      <c r="W42" s="1"/>
      <c r="X42" s="1"/>
      <c r="Y42" s="1"/>
      <c r="Z42" s="1"/>
    </row>
    <row r="43" spans="1:26" ht="12.75" customHeight="1" x14ac:dyDescent="0.2">
      <c r="A43" s="221" t="s">
        <v>156</v>
      </c>
      <c r="B43" s="489" t="str">
        <f>IF('Screening Form'!C64="","",'Screening Form'!C64)</f>
        <v/>
      </c>
      <c r="C43" s="7"/>
      <c r="D43" s="222"/>
      <c r="E43" s="1"/>
      <c r="F43" s="1"/>
      <c r="G43" s="1"/>
      <c r="H43" s="1"/>
      <c r="I43" s="1"/>
      <c r="J43" s="1"/>
      <c r="K43" s="1"/>
      <c r="L43" s="1"/>
      <c r="M43" s="1"/>
      <c r="N43" s="1"/>
      <c r="O43" s="1"/>
      <c r="P43" s="1"/>
      <c r="Q43" s="1"/>
      <c r="R43" s="1"/>
      <c r="S43" s="1"/>
      <c r="T43" s="1"/>
      <c r="U43" s="1"/>
      <c r="V43" s="1"/>
      <c r="W43" s="1"/>
      <c r="X43" s="1"/>
      <c r="Y43" s="1"/>
      <c r="Z43" s="1"/>
    </row>
    <row r="44" spans="1:26" ht="12.75" customHeight="1" x14ac:dyDescent="0.2">
      <c r="A44" s="221" t="s">
        <v>157</v>
      </c>
      <c r="B44" s="489" t="str">
        <f>IF('Screening Form'!C65="","",'Screening Form'!C65)</f>
        <v/>
      </c>
      <c r="C44" s="7"/>
      <c r="D44" s="230" t="str">
        <f>IF(B44="Spouse/Civil Union Partner",2,IF(B44="Parent/Guardian",3,IF(B44="Minor Child",4,IF(B44="Minor Sibling",5,IF(B44="Student Adult Child",6,IF(B44="Medical Power of Attorney",7,IF(B44="Other",8,"")))))))</f>
        <v/>
      </c>
      <c r="E44" s="14"/>
      <c r="F44" s="14"/>
      <c r="G44" s="1"/>
      <c r="H44" s="1"/>
      <c r="I44" s="1"/>
      <c r="J44" s="1"/>
      <c r="K44" s="1"/>
      <c r="L44" s="1"/>
      <c r="M44" s="1"/>
      <c r="N44" s="1"/>
      <c r="O44" s="1"/>
      <c r="P44" s="1"/>
      <c r="Q44" s="1"/>
      <c r="R44" s="1"/>
      <c r="S44" s="1"/>
      <c r="T44" s="1"/>
      <c r="U44" s="1"/>
      <c r="V44" s="1"/>
      <c r="W44" s="1"/>
      <c r="X44" s="1"/>
      <c r="Y44" s="1"/>
      <c r="Z44" s="1"/>
    </row>
    <row r="45" spans="1:26" ht="12.75" customHeight="1" x14ac:dyDescent="0.2">
      <c r="A45" s="221" t="s">
        <v>158</v>
      </c>
      <c r="B45" s="492"/>
      <c r="C45" s="15"/>
      <c r="D45" s="222"/>
      <c r="E45" s="1"/>
      <c r="F45" s="1"/>
      <c r="G45" s="1"/>
      <c r="H45" s="1"/>
      <c r="I45" s="1"/>
      <c r="J45" s="1"/>
      <c r="K45" s="1"/>
      <c r="L45" s="1"/>
      <c r="M45" s="1"/>
      <c r="N45" s="1"/>
      <c r="O45" s="1"/>
      <c r="P45" s="1"/>
      <c r="Q45" s="1"/>
      <c r="R45" s="1"/>
      <c r="S45" s="1"/>
      <c r="T45" s="1"/>
      <c r="U45" s="1"/>
      <c r="V45" s="1"/>
      <c r="W45" s="1"/>
      <c r="X45" s="1"/>
      <c r="Y45" s="1"/>
      <c r="Z45" s="1"/>
    </row>
    <row r="46" spans="1:26" ht="12.75" customHeight="1" x14ac:dyDescent="0.2">
      <c r="A46" s="221" t="s">
        <v>159</v>
      </c>
      <c r="B46" s="491"/>
      <c r="C46" s="7"/>
      <c r="D46" s="222"/>
      <c r="E46" s="1"/>
      <c r="F46" s="1"/>
      <c r="G46" s="1"/>
      <c r="H46" s="1"/>
      <c r="I46" s="1"/>
      <c r="J46" s="1"/>
      <c r="K46" s="1"/>
      <c r="L46" s="1"/>
      <c r="M46" s="1"/>
      <c r="N46" s="1"/>
      <c r="O46" s="1"/>
      <c r="P46" s="1"/>
      <c r="Q46" s="1"/>
      <c r="R46" s="1"/>
      <c r="S46" s="1"/>
      <c r="T46" s="1"/>
      <c r="U46" s="1"/>
      <c r="V46" s="1"/>
      <c r="W46" s="1"/>
      <c r="X46" s="1"/>
      <c r="Y46" s="1"/>
      <c r="Z46" s="1"/>
    </row>
    <row r="47" spans="1:26" ht="12.75" customHeight="1" x14ac:dyDescent="0.2">
      <c r="A47" s="221" t="s">
        <v>160</v>
      </c>
      <c r="B47" s="550"/>
      <c r="C47" s="9"/>
      <c r="D47" s="222"/>
      <c r="E47" s="1"/>
      <c r="F47" s="1"/>
      <c r="G47" s="1"/>
      <c r="H47" s="1"/>
      <c r="I47" s="1"/>
      <c r="J47" s="1"/>
      <c r="K47" s="1"/>
      <c r="L47" s="1"/>
      <c r="M47" s="1"/>
      <c r="N47" s="1"/>
      <c r="O47" s="1"/>
      <c r="P47" s="1"/>
      <c r="Q47" s="1"/>
      <c r="R47" s="1"/>
      <c r="S47" s="1"/>
      <c r="T47" s="1"/>
      <c r="U47" s="1"/>
      <c r="V47" s="1"/>
      <c r="W47" s="1"/>
      <c r="X47" s="1"/>
      <c r="Y47" s="1"/>
      <c r="Z47" s="1"/>
    </row>
    <row r="48" spans="1:26" ht="12.75" customHeight="1" x14ac:dyDescent="0.2">
      <c r="A48" s="221"/>
      <c r="B48" s="7"/>
      <c r="C48" s="7"/>
      <c r="D48" s="222"/>
      <c r="E48" s="16"/>
      <c r="F48" s="16"/>
      <c r="G48" s="16"/>
      <c r="H48" s="16"/>
      <c r="I48" s="16"/>
      <c r="J48" s="16"/>
      <c r="K48" s="16"/>
      <c r="L48" s="16"/>
      <c r="M48" s="16"/>
      <c r="N48" s="16"/>
      <c r="O48" s="16"/>
      <c r="P48" s="16"/>
      <c r="Q48" s="16"/>
      <c r="R48" s="16"/>
      <c r="S48" s="16"/>
      <c r="T48" s="16"/>
      <c r="U48" s="16"/>
      <c r="V48" s="16"/>
      <c r="W48" s="16"/>
      <c r="X48" s="16"/>
      <c r="Y48" s="16"/>
      <c r="Z48" s="16"/>
    </row>
    <row r="49" spans="1:26" ht="45" customHeight="1" x14ac:dyDescent="0.25">
      <c r="A49" s="226" t="s">
        <v>142</v>
      </c>
      <c r="B49" s="7"/>
      <c r="C49" s="228"/>
      <c r="D49" s="229" t="s">
        <v>143</v>
      </c>
      <c r="E49" s="17" t="s">
        <v>161</v>
      </c>
      <c r="F49" s="18"/>
      <c r="G49" s="18"/>
      <c r="H49" s="18"/>
      <c r="I49" s="19"/>
      <c r="J49" s="16"/>
      <c r="K49" s="16"/>
      <c r="L49" s="16"/>
      <c r="M49" s="16"/>
      <c r="N49" s="16"/>
      <c r="O49" s="16"/>
      <c r="P49" s="16"/>
      <c r="Q49" s="16"/>
      <c r="R49" s="16"/>
      <c r="S49" s="16"/>
      <c r="T49" s="16"/>
      <c r="U49" s="16"/>
      <c r="V49" s="16"/>
      <c r="W49" s="16"/>
      <c r="X49" s="16"/>
      <c r="Y49" s="16"/>
      <c r="Z49" s="16"/>
    </row>
    <row r="50" spans="1:26" ht="12.75" customHeight="1" x14ac:dyDescent="0.25">
      <c r="A50" s="221" t="s">
        <v>162</v>
      </c>
      <c r="B50" s="551"/>
      <c r="C50" s="7"/>
      <c r="D50" s="230" t="str">
        <f>IF(OR(B50="yes",B51="yes"),"A","")</f>
        <v/>
      </c>
      <c r="E50" s="17" t="s">
        <v>163</v>
      </c>
      <c r="F50" s="20"/>
      <c r="G50" s="20"/>
      <c r="H50" s="20"/>
      <c r="I50" s="16"/>
      <c r="J50" s="16"/>
      <c r="K50" s="16"/>
      <c r="L50" s="16"/>
      <c r="M50" s="16"/>
      <c r="N50" s="16"/>
      <c r="O50" s="16"/>
      <c r="P50" s="16"/>
      <c r="Q50" s="16"/>
      <c r="R50" s="16"/>
      <c r="S50" s="16"/>
      <c r="T50" s="16"/>
      <c r="U50" s="16"/>
      <c r="V50" s="16"/>
      <c r="W50" s="16"/>
      <c r="X50" s="16"/>
      <c r="Y50" s="16"/>
      <c r="Z50" s="16"/>
    </row>
    <row r="51" spans="1:26" ht="12.75" customHeight="1" x14ac:dyDescent="0.2">
      <c r="A51" s="221" t="s">
        <v>164</v>
      </c>
      <c r="B51" s="552"/>
      <c r="C51" s="7"/>
      <c r="D51" s="222"/>
      <c r="E51" s="16"/>
      <c r="F51" s="16"/>
      <c r="G51" s="16"/>
      <c r="H51" s="16"/>
      <c r="I51" s="16"/>
      <c r="J51" s="16"/>
      <c r="K51" s="16"/>
      <c r="L51" s="16"/>
      <c r="M51" s="16"/>
      <c r="N51" s="16"/>
      <c r="O51" s="16"/>
      <c r="P51" s="16"/>
      <c r="Q51" s="16"/>
      <c r="R51" s="16"/>
      <c r="S51" s="16"/>
      <c r="T51" s="16"/>
      <c r="U51" s="16"/>
      <c r="V51" s="16"/>
      <c r="W51" s="16"/>
      <c r="X51" s="16"/>
      <c r="Y51" s="16"/>
      <c r="Z51" s="16"/>
    </row>
    <row r="52" spans="1:26" ht="12.75" customHeight="1" x14ac:dyDescent="0.2">
      <c r="A52" s="221" t="s">
        <v>165</v>
      </c>
      <c r="B52" s="552"/>
      <c r="C52" s="7"/>
      <c r="D52" s="230" t="str">
        <f>IF(D50="",IF(OR(B53="undocumented",AND(B52="no",B53="yes",B54="no",B57="no",B58="no")),"B",""),"")</f>
        <v/>
      </c>
      <c r="E52" s="16"/>
      <c r="F52" s="16"/>
      <c r="G52" s="16"/>
      <c r="H52" s="16"/>
      <c r="I52" s="16"/>
      <c r="J52" s="16"/>
      <c r="K52" s="16"/>
      <c r="L52" s="16"/>
      <c r="M52" s="16"/>
      <c r="N52" s="16"/>
      <c r="O52" s="16"/>
      <c r="P52" s="16"/>
      <c r="Q52" s="16"/>
      <c r="R52" s="16"/>
      <c r="S52" s="16"/>
      <c r="T52" s="16"/>
      <c r="U52" s="16"/>
      <c r="V52" s="16"/>
      <c r="W52" s="16"/>
      <c r="X52" s="16"/>
      <c r="Y52" s="16"/>
      <c r="Z52" s="16"/>
    </row>
    <row r="53" spans="1:26" ht="12.75" customHeight="1" x14ac:dyDescent="0.2">
      <c r="A53" s="221" t="s">
        <v>166</v>
      </c>
      <c r="B53" s="553"/>
      <c r="C53" s="7"/>
      <c r="D53" s="222"/>
      <c r="E53" s="16"/>
      <c r="F53" s="16"/>
      <c r="G53" s="16"/>
      <c r="H53" s="16"/>
      <c r="I53" s="16"/>
      <c r="J53" s="16"/>
      <c r="K53" s="16"/>
      <c r="L53" s="16"/>
      <c r="M53" s="16"/>
      <c r="N53" s="16"/>
      <c r="O53" s="16"/>
      <c r="P53" s="16"/>
      <c r="Q53" s="16"/>
      <c r="R53" s="16"/>
      <c r="S53" s="16"/>
      <c r="T53" s="16"/>
      <c r="U53" s="16"/>
      <c r="V53" s="16"/>
      <c r="W53" s="16"/>
      <c r="X53" s="16"/>
      <c r="Y53" s="16"/>
      <c r="Z53" s="16"/>
    </row>
    <row r="54" spans="1:26" ht="12.75" customHeight="1" x14ac:dyDescent="0.2">
      <c r="A54" s="221" t="s">
        <v>167</v>
      </c>
      <c r="B54" s="553"/>
      <c r="C54" s="7"/>
      <c r="D54" s="222"/>
      <c r="E54" s="16"/>
      <c r="F54" s="16"/>
      <c r="G54" s="16"/>
      <c r="H54" s="16"/>
      <c r="I54" s="16"/>
      <c r="J54" s="16"/>
      <c r="K54" s="16"/>
      <c r="L54" s="16"/>
      <c r="M54" s="16"/>
      <c r="N54" s="16"/>
      <c r="O54" s="16"/>
      <c r="P54" s="16"/>
      <c r="Q54" s="16"/>
      <c r="R54" s="16"/>
      <c r="S54" s="16"/>
      <c r="T54" s="16"/>
      <c r="U54" s="16"/>
      <c r="V54" s="16"/>
      <c r="W54" s="16"/>
      <c r="X54" s="16"/>
      <c r="Y54" s="16"/>
      <c r="Z54" s="16"/>
    </row>
    <row r="55" spans="1:26" ht="12.75" customHeight="1" x14ac:dyDescent="0.2">
      <c r="A55" s="221" t="s">
        <v>149</v>
      </c>
      <c r="B55" s="553"/>
      <c r="C55" s="7"/>
      <c r="D55" s="230" t="str">
        <f>IF(AND(D50="",D52=""),IF(B55="yes","C",""),"")</f>
        <v/>
      </c>
      <c r="E55" s="16"/>
      <c r="F55" s="16"/>
      <c r="G55" s="16"/>
      <c r="H55" s="16"/>
      <c r="I55" s="16"/>
      <c r="J55" s="16"/>
      <c r="K55" s="16"/>
      <c r="L55" s="16"/>
      <c r="M55" s="16"/>
      <c r="N55" s="16"/>
      <c r="O55" s="16"/>
      <c r="P55" s="16"/>
      <c r="Q55" s="16"/>
      <c r="R55" s="16"/>
      <c r="S55" s="16"/>
      <c r="T55" s="16"/>
      <c r="U55" s="16"/>
      <c r="V55" s="16"/>
      <c r="W55" s="16"/>
      <c r="X55" s="16"/>
      <c r="Y55" s="16"/>
      <c r="Z55" s="16"/>
    </row>
    <row r="56" spans="1:26" ht="14.25" customHeight="1" x14ac:dyDescent="0.2">
      <c r="A56" s="221" t="s">
        <v>168</v>
      </c>
      <c r="B56" s="553"/>
      <c r="C56" s="7"/>
      <c r="D56" s="12" t="str">
        <f>IF(AND(D50="",D52="",D55=""),IF(AND(B56="yes", OR(B58="yes",B57="yes")),"",IF(AND(B56="yes",AND(B57="no",B58="no",B59="no")),"D","")),"")</f>
        <v/>
      </c>
      <c r="E56" s="16"/>
      <c r="F56" s="16"/>
      <c r="G56" s="16"/>
      <c r="H56" s="16"/>
      <c r="I56" s="16"/>
      <c r="J56" s="16"/>
      <c r="K56" s="16"/>
      <c r="L56" s="16"/>
      <c r="M56" s="16"/>
      <c r="N56" s="16"/>
      <c r="O56" s="16"/>
      <c r="P56" s="16"/>
      <c r="Q56" s="16"/>
      <c r="R56" s="16"/>
      <c r="S56" s="16"/>
      <c r="T56" s="16"/>
      <c r="U56" s="16"/>
      <c r="V56" s="16"/>
      <c r="W56" s="16"/>
      <c r="X56" s="16"/>
      <c r="Y56" s="16"/>
      <c r="Z56" s="16"/>
    </row>
    <row r="57" spans="1:26" ht="12.75" customHeight="1" x14ac:dyDescent="0.2">
      <c r="A57" s="221" t="s">
        <v>169</v>
      </c>
      <c r="B57" s="553"/>
      <c r="C57" s="7"/>
      <c r="D57" s="222"/>
      <c r="E57" s="16"/>
      <c r="F57" s="16"/>
      <c r="G57" s="16"/>
      <c r="H57" s="16"/>
      <c r="I57" s="16"/>
      <c r="J57" s="16"/>
      <c r="K57" s="16"/>
      <c r="L57" s="16"/>
      <c r="M57" s="16"/>
      <c r="N57" s="16"/>
      <c r="O57" s="16"/>
      <c r="P57" s="16"/>
      <c r="Q57" s="16"/>
      <c r="R57" s="16"/>
      <c r="S57" s="16"/>
      <c r="T57" s="16"/>
      <c r="U57" s="16"/>
      <c r="V57" s="16"/>
      <c r="W57" s="16"/>
      <c r="X57" s="16"/>
      <c r="Y57" s="16"/>
      <c r="Z57" s="16"/>
    </row>
    <row r="58" spans="1:26" ht="12.75" customHeight="1" x14ac:dyDescent="0.2">
      <c r="A58" s="221" t="s">
        <v>170</v>
      </c>
      <c r="B58" s="553"/>
      <c r="C58" s="7"/>
      <c r="D58" s="222"/>
      <c r="E58" s="16"/>
      <c r="F58" s="16"/>
      <c r="G58" s="16"/>
      <c r="H58" s="16"/>
      <c r="I58" s="16"/>
      <c r="J58" s="16"/>
      <c r="K58" s="16"/>
      <c r="L58" s="16"/>
      <c r="M58" s="16"/>
      <c r="N58" s="16"/>
      <c r="O58" s="16"/>
      <c r="P58" s="16"/>
      <c r="Q58" s="16"/>
      <c r="R58" s="16"/>
      <c r="S58" s="16"/>
      <c r="T58" s="16"/>
      <c r="U58" s="16"/>
      <c r="V58" s="16"/>
      <c r="W58" s="16"/>
      <c r="X58" s="16"/>
      <c r="Y58" s="16"/>
      <c r="Z58" s="16"/>
    </row>
    <row r="59" spans="1:26" ht="12.75" customHeight="1" x14ac:dyDescent="0.2">
      <c r="A59" s="221" t="s">
        <v>171</v>
      </c>
      <c r="B59" s="553"/>
      <c r="C59" s="7"/>
      <c r="D59" s="222"/>
      <c r="E59" s="16"/>
      <c r="F59" s="16"/>
      <c r="G59" s="16"/>
      <c r="H59" s="16"/>
      <c r="I59" s="16"/>
      <c r="J59" s="16"/>
      <c r="K59" s="16"/>
      <c r="L59" s="16"/>
      <c r="M59" s="16"/>
      <c r="N59" s="16"/>
      <c r="O59" s="16"/>
      <c r="P59" s="16"/>
      <c r="Q59" s="16"/>
      <c r="R59" s="16"/>
      <c r="S59" s="16"/>
      <c r="T59" s="16"/>
      <c r="U59" s="16"/>
      <c r="V59" s="16"/>
      <c r="W59" s="16"/>
      <c r="X59" s="16"/>
      <c r="Y59" s="16"/>
      <c r="Z59" s="16"/>
    </row>
    <row r="60" spans="1:26" ht="12.75" customHeight="1" x14ac:dyDescent="0.2">
      <c r="A60" s="221" t="s">
        <v>172</v>
      </c>
      <c r="B60" s="553"/>
      <c r="C60" s="7"/>
      <c r="D60" s="222" t="str">
        <f>IF(AND(D50="",D52="",D55="",D56=""),IF(AND(B56="yes",B60="yes",OR(B57="Yes",B58="Yes")),"E",""),"")</f>
        <v/>
      </c>
      <c r="E60" s="16"/>
      <c r="F60" s="16"/>
      <c r="G60" s="16"/>
      <c r="H60" s="16"/>
      <c r="I60" s="16"/>
      <c r="J60" s="16"/>
      <c r="K60" s="16"/>
      <c r="L60" s="16"/>
      <c r="M60" s="16"/>
      <c r="N60" s="16"/>
      <c r="O60" s="16"/>
      <c r="P60" s="16"/>
      <c r="Q60" s="16"/>
      <c r="R60" s="16"/>
      <c r="S60" s="16"/>
      <c r="T60" s="16"/>
      <c r="U60" s="16"/>
      <c r="V60" s="16"/>
      <c r="W60" s="16"/>
      <c r="X60" s="16"/>
      <c r="Y60" s="16"/>
      <c r="Z60" s="16"/>
    </row>
    <row r="61" spans="1:26" ht="12.75" customHeight="1" x14ac:dyDescent="0.2">
      <c r="A61" s="221" t="s">
        <v>155</v>
      </c>
      <c r="B61" s="553"/>
      <c r="C61" s="7"/>
      <c r="D61" s="12" t="str">
        <f>IF(AND(D50="",D52="",D55="",D56="",D60=""),IF(B61&gt;0,"F",""),"")</f>
        <v/>
      </c>
      <c r="E61" s="16"/>
      <c r="F61" s="16"/>
      <c r="G61" s="16"/>
      <c r="H61" s="16"/>
      <c r="I61" s="16"/>
      <c r="J61" s="16"/>
      <c r="K61" s="16"/>
      <c r="L61" s="16"/>
      <c r="M61" s="16"/>
      <c r="N61" s="16"/>
      <c r="O61" s="16"/>
      <c r="P61" s="16"/>
      <c r="Q61" s="16"/>
      <c r="R61" s="16"/>
      <c r="S61" s="16"/>
      <c r="T61" s="16"/>
      <c r="U61" s="16"/>
      <c r="V61" s="16"/>
      <c r="W61" s="16"/>
      <c r="X61" s="16"/>
      <c r="Y61" s="16"/>
      <c r="Z61" s="16"/>
    </row>
    <row r="62" spans="1:26" ht="12.75" customHeight="1" x14ac:dyDescent="0.2">
      <c r="A62" s="221"/>
      <c r="B62" s="7"/>
      <c r="C62" s="7"/>
      <c r="D62" s="222"/>
      <c r="E62" s="16"/>
      <c r="F62" s="16"/>
      <c r="G62" s="16"/>
      <c r="H62" s="16"/>
      <c r="I62" s="16"/>
      <c r="J62" s="16"/>
      <c r="K62" s="16"/>
      <c r="L62" s="16"/>
      <c r="M62" s="16"/>
      <c r="N62" s="16"/>
      <c r="O62" s="16"/>
      <c r="P62" s="16"/>
      <c r="Q62" s="16"/>
      <c r="R62" s="16"/>
      <c r="S62" s="16"/>
      <c r="T62" s="16"/>
      <c r="U62" s="16"/>
      <c r="V62" s="16"/>
      <c r="W62" s="16"/>
      <c r="X62" s="16"/>
      <c r="Y62" s="16"/>
      <c r="Z62" s="16"/>
    </row>
    <row r="63" spans="1:26" ht="12.75" customHeight="1" x14ac:dyDescent="0.2">
      <c r="A63" s="13"/>
      <c r="B63" s="13"/>
      <c r="C63" s="13"/>
      <c r="D63" s="13"/>
      <c r="E63" s="16"/>
      <c r="F63" s="16"/>
      <c r="G63" s="16"/>
      <c r="H63" s="16"/>
      <c r="I63" s="16"/>
      <c r="J63" s="16"/>
      <c r="K63" s="16"/>
      <c r="L63" s="16"/>
      <c r="M63" s="16"/>
      <c r="N63" s="16"/>
      <c r="O63" s="16"/>
      <c r="P63" s="16"/>
      <c r="Q63" s="16"/>
      <c r="R63" s="16"/>
      <c r="S63" s="16"/>
      <c r="T63" s="16"/>
      <c r="U63" s="16"/>
      <c r="V63" s="16"/>
      <c r="W63" s="16"/>
      <c r="X63" s="16"/>
      <c r="Y63" s="16"/>
      <c r="Z63" s="16"/>
    </row>
    <row r="64" spans="1:26" ht="12.75" customHeight="1" x14ac:dyDescent="0.2">
      <c r="A64" s="234" t="s">
        <v>47</v>
      </c>
      <c r="B64" s="235"/>
      <c r="C64" s="235"/>
      <c r="D64" s="236"/>
      <c r="E64" s="16"/>
      <c r="F64" s="16"/>
      <c r="G64" s="16"/>
      <c r="H64" s="16"/>
      <c r="I64" s="16"/>
      <c r="J64" s="16"/>
      <c r="K64" s="16"/>
      <c r="L64" s="16"/>
      <c r="M64" s="16"/>
      <c r="N64" s="16"/>
      <c r="O64" s="16"/>
      <c r="P64" s="16"/>
      <c r="Q64" s="16"/>
      <c r="R64" s="16"/>
      <c r="S64" s="16"/>
      <c r="T64" s="16"/>
      <c r="U64" s="16"/>
      <c r="V64" s="16"/>
      <c r="W64" s="16"/>
      <c r="X64" s="16"/>
      <c r="Y64" s="16"/>
      <c r="Z64" s="16"/>
    </row>
    <row r="65" spans="1:26" ht="12.75" customHeight="1" x14ac:dyDescent="0.2">
      <c r="A65" s="221" t="s">
        <v>156</v>
      </c>
      <c r="B65" s="489" t="str">
        <f>IF('Screening Form'!C70="","",'Screening Form'!C70)</f>
        <v/>
      </c>
      <c r="C65" s="7"/>
      <c r="D65" s="222"/>
      <c r="E65" s="16"/>
      <c r="F65" s="16"/>
      <c r="G65" s="16"/>
      <c r="H65" s="16"/>
      <c r="I65" s="16"/>
      <c r="J65" s="16"/>
      <c r="K65" s="16"/>
      <c r="L65" s="16"/>
      <c r="M65" s="16"/>
      <c r="N65" s="16"/>
      <c r="O65" s="16"/>
      <c r="P65" s="16"/>
      <c r="Q65" s="16"/>
      <c r="R65" s="16"/>
      <c r="S65" s="16"/>
      <c r="T65" s="16"/>
      <c r="U65" s="16"/>
      <c r="V65" s="16"/>
      <c r="W65" s="16"/>
      <c r="X65" s="16"/>
      <c r="Y65" s="16"/>
      <c r="Z65" s="16"/>
    </row>
    <row r="66" spans="1:26" ht="12.75" customHeight="1" x14ac:dyDescent="0.2">
      <c r="A66" s="221" t="s">
        <v>157</v>
      </c>
      <c r="B66" s="489" t="str">
        <f>IF('Screening Form'!C71="","",'Screening Form'!C71)</f>
        <v/>
      </c>
      <c r="C66" s="7"/>
      <c r="D66" s="230" t="str">
        <f>IF(B66="Spouse/Civil Union Partner",2,IF(B66="Parent/Guardian",3,IF(B66="Minor Child",4,IF(B66="Minor Sibling",5,IF(B66="Student Adult Child",6,IF(B66="Medical Power of Attorney",7,IF(B66="Other",8,"")))))))</f>
        <v/>
      </c>
      <c r="E66" s="16"/>
      <c r="F66" s="16"/>
      <c r="G66" s="16"/>
      <c r="H66" s="16"/>
      <c r="I66" s="16"/>
      <c r="J66" s="16"/>
      <c r="K66" s="16"/>
      <c r="L66" s="16"/>
      <c r="M66" s="16"/>
      <c r="N66" s="16"/>
      <c r="O66" s="16"/>
      <c r="P66" s="16"/>
      <c r="Q66" s="16"/>
      <c r="R66" s="16"/>
      <c r="S66" s="16"/>
      <c r="T66" s="16"/>
      <c r="U66" s="16"/>
      <c r="V66" s="16"/>
      <c r="W66" s="16"/>
      <c r="X66" s="16"/>
      <c r="Y66" s="16"/>
      <c r="Z66" s="16"/>
    </row>
    <row r="67" spans="1:26" ht="12.75" customHeight="1" x14ac:dyDescent="0.2">
      <c r="A67" s="221" t="s">
        <v>158</v>
      </c>
      <c r="B67" s="492"/>
      <c r="C67" s="15"/>
      <c r="D67" s="222"/>
      <c r="E67" s="16"/>
      <c r="F67" s="16"/>
      <c r="G67" s="16"/>
      <c r="H67" s="16"/>
      <c r="I67" s="16"/>
      <c r="J67" s="16"/>
      <c r="K67" s="16"/>
      <c r="L67" s="16"/>
      <c r="M67" s="16"/>
      <c r="N67" s="16"/>
      <c r="O67" s="16"/>
      <c r="P67" s="16"/>
      <c r="Q67" s="16"/>
      <c r="R67" s="16"/>
      <c r="S67" s="16"/>
      <c r="T67" s="16"/>
      <c r="U67" s="16"/>
      <c r="V67" s="16"/>
      <c r="W67" s="16"/>
      <c r="X67" s="16"/>
      <c r="Y67" s="16"/>
      <c r="Z67" s="16"/>
    </row>
    <row r="68" spans="1:26" ht="12.75" customHeight="1" x14ac:dyDescent="0.2">
      <c r="A68" s="221" t="s">
        <v>159</v>
      </c>
      <c r="B68" s="491"/>
      <c r="C68" s="7"/>
      <c r="D68" s="222"/>
      <c r="E68" s="16"/>
      <c r="F68" s="16"/>
      <c r="G68" s="16"/>
      <c r="H68" s="16"/>
      <c r="I68" s="16"/>
      <c r="J68" s="16"/>
      <c r="K68" s="16"/>
      <c r="L68" s="16"/>
      <c r="M68" s="16"/>
      <c r="N68" s="16"/>
      <c r="O68" s="16"/>
      <c r="P68" s="16"/>
      <c r="Q68" s="16"/>
      <c r="R68" s="16"/>
      <c r="S68" s="16"/>
      <c r="T68" s="16"/>
      <c r="U68" s="16"/>
      <c r="V68" s="16"/>
      <c r="W68" s="16"/>
      <c r="X68" s="16"/>
      <c r="Y68" s="16"/>
      <c r="Z68" s="16"/>
    </row>
    <row r="69" spans="1:26" ht="12.75" customHeight="1" x14ac:dyDescent="0.2">
      <c r="A69" s="221" t="s">
        <v>160</v>
      </c>
      <c r="B69" s="550"/>
      <c r="C69" s="9"/>
      <c r="D69" s="222"/>
      <c r="E69" s="16"/>
      <c r="F69" s="16"/>
      <c r="G69" s="16"/>
      <c r="H69" s="16"/>
      <c r="I69" s="16"/>
      <c r="J69" s="16"/>
      <c r="K69" s="16"/>
      <c r="L69" s="16"/>
      <c r="M69" s="16"/>
      <c r="N69" s="16"/>
      <c r="O69" s="16"/>
      <c r="P69" s="16"/>
      <c r="Q69" s="16"/>
      <c r="R69" s="16"/>
      <c r="S69" s="16"/>
      <c r="T69" s="16"/>
      <c r="U69" s="16"/>
      <c r="V69" s="16"/>
      <c r="W69" s="16"/>
      <c r="X69" s="16"/>
      <c r="Y69" s="16"/>
      <c r="Z69" s="16"/>
    </row>
    <row r="70" spans="1:26" ht="12.75" customHeight="1" x14ac:dyDescent="0.2">
      <c r="A70" s="221"/>
      <c r="B70" s="7"/>
      <c r="C70" s="7"/>
      <c r="D70" s="222"/>
      <c r="E70" s="16"/>
      <c r="F70" s="16"/>
      <c r="G70" s="16"/>
      <c r="H70" s="16"/>
      <c r="I70" s="16"/>
      <c r="J70" s="16"/>
      <c r="K70" s="16"/>
      <c r="L70" s="16"/>
      <c r="M70" s="16"/>
      <c r="N70" s="16"/>
      <c r="O70" s="16"/>
      <c r="P70" s="16"/>
      <c r="Q70" s="16"/>
      <c r="R70" s="16"/>
      <c r="S70" s="16"/>
      <c r="T70" s="16"/>
      <c r="U70" s="16"/>
      <c r="V70" s="16"/>
      <c r="W70" s="16"/>
      <c r="X70" s="16"/>
      <c r="Y70" s="16"/>
      <c r="Z70" s="16"/>
    </row>
    <row r="71" spans="1:26" ht="45" customHeight="1" x14ac:dyDescent="0.2">
      <c r="A71" s="226" t="s">
        <v>142</v>
      </c>
      <c r="B71" s="7"/>
      <c r="C71" s="228"/>
      <c r="D71" s="229" t="s">
        <v>143</v>
      </c>
      <c r="E71" s="16"/>
      <c r="F71" s="16"/>
      <c r="G71" s="16"/>
      <c r="H71" s="16"/>
      <c r="I71" s="16"/>
      <c r="J71" s="16"/>
      <c r="K71" s="16"/>
      <c r="L71" s="16"/>
      <c r="M71" s="16"/>
      <c r="N71" s="16"/>
      <c r="O71" s="16"/>
      <c r="P71" s="16"/>
      <c r="Q71" s="16"/>
      <c r="R71" s="16"/>
      <c r="S71" s="16"/>
      <c r="T71" s="16"/>
      <c r="U71" s="16"/>
      <c r="V71" s="16"/>
      <c r="W71" s="16"/>
      <c r="X71" s="16"/>
      <c r="Y71" s="16"/>
      <c r="Z71" s="16"/>
    </row>
    <row r="72" spans="1:26" ht="12.75" customHeight="1" x14ac:dyDescent="0.2">
      <c r="A72" s="221" t="s">
        <v>162</v>
      </c>
      <c r="B72" s="551"/>
      <c r="C72" s="7"/>
      <c r="D72" s="230" t="str">
        <f>IF(OR(B72="yes",B73="yes"),"A","")</f>
        <v/>
      </c>
      <c r="E72" s="16"/>
      <c r="F72" s="16"/>
      <c r="G72" s="16"/>
      <c r="H72" s="16"/>
      <c r="I72" s="16"/>
      <c r="J72" s="16"/>
      <c r="K72" s="16"/>
      <c r="L72" s="16"/>
      <c r="M72" s="16"/>
      <c r="N72" s="16"/>
      <c r="O72" s="16"/>
      <c r="P72" s="16"/>
      <c r="Q72" s="16"/>
      <c r="R72" s="16"/>
      <c r="S72" s="16"/>
      <c r="T72" s="16"/>
      <c r="U72" s="16"/>
      <c r="V72" s="16"/>
      <c r="W72" s="16"/>
      <c r="X72" s="16"/>
      <c r="Y72" s="16"/>
      <c r="Z72" s="16"/>
    </row>
    <row r="73" spans="1:26" ht="12.75" customHeight="1" x14ac:dyDescent="0.2">
      <c r="A73" s="221" t="s">
        <v>164</v>
      </c>
      <c r="B73" s="552"/>
      <c r="C73" s="7"/>
      <c r="D73" s="222"/>
      <c r="E73" s="16"/>
      <c r="F73" s="16"/>
      <c r="G73" s="16"/>
      <c r="H73" s="16"/>
      <c r="I73" s="16"/>
      <c r="J73" s="16"/>
      <c r="K73" s="16"/>
      <c r="L73" s="16"/>
      <c r="M73" s="16"/>
      <c r="N73" s="16"/>
      <c r="O73" s="16"/>
      <c r="P73" s="16"/>
      <c r="Q73" s="16"/>
      <c r="R73" s="16"/>
      <c r="S73" s="16"/>
      <c r="T73" s="16"/>
      <c r="U73" s="16"/>
      <c r="V73" s="16"/>
      <c r="W73" s="16"/>
      <c r="X73" s="16"/>
      <c r="Y73" s="16"/>
      <c r="Z73" s="16"/>
    </row>
    <row r="74" spans="1:26" ht="12.75" customHeight="1" x14ac:dyDescent="0.2">
      <c r="A74" s="221" t="s">
        <v>165</v>
      </c>
      <c r="B74" s="552"/>
      <c r="C74" s="7"/>
      <c r="D74" s="230" t="str">
        <f>IF(D72="",IF(OR(B75="undocumented",AND(B74="no",B75="yes",B76="no",B79="no",B80="no")),"B",""),"")</f>
        <v/>
      </c>
      <c r="E74" s="16"/>
      <c r="F74" s="16"/>
      <c r="G74" s="16"/>
      <c r="H74" s="16"/>
      <c r="I74" s="16"/>
      <c r="J74" s="16"/>
      <c r="K74" s="16"/>
      <c r="L74" s="16"/>
      <c r="M74" s="16"/>
      <c r="N74" s="16"/>
      <c r="O74" s="16"/>
      <c r="P74" s="16"/>
      <c r="Q74" s="16"/>
      <c r="R74" s="16"/>
      <c r="S74" s="16"/>
      <c r="T74" s="16"/>
      <c r="U74" s="16"/>
      <c r="V74" s="16"/>
      <c r="W74" s="16"/>
      <c r="X74" s="16"/>
      <c r="Y74" s="16"/>
      <c r="Z74" s="16"/>
    </row>
    <row r="75" spans="1:26" ht="12.75" customHeight="1" x14ac:dyDescent="0.2">
      <c r="A75" s="221" t="s">
        <v>166</v>
      </c>
      <c r="B75" s="553"/>
      <c r="C75" s="7"/>
      <c r="D75" s="222"/>
      <c r="E75" s="16"/>
      <c r="F75" s="16"/>
      <c r="G75" s="16"/>
      <c r="H75" s="16"/>
      <c r="I75" s="16"/>
      <c r="J75" s="16"/>
      <c r="K75" s="16"/>
      <c r="L75" s="16"/>
      <c r="M75" s="16"/>
      <c r="N75" s="16"/>
      <c r="O75" s="16"/>
      <c r="P75" s="16"/>
      <c r="Q75" s="16"/>
      <c r="R75" s="16"/>
      <c r="S75" s="16"/>
      <c r="T75" s="16"/>
      <c r="U75" s="16"/>
      <c r="V75" s="16"/>
      <c r="W75" s="16"/>
      <c r="X75" s="16"/>
      <c r="Y75" s="16"/>
      <c r="Z75" s="16"/>
    </row>
    <row r="76" spans="1:26" ht="12.75" customHeight="1" x14ac:dyDescent="0.2">
      <c r="A76" s="221" t="s">
        <v>167</v>
      </c>
      <c r="B76" s="553"/>
      <c r="C76" s="7"/>
      <c r="D76" s="222"/>
      <c r="E76" s="16"/>
      <c r="F76" s="16"/>
      <c r="G76" s="16"/>
      <c r="H76" s="16"/>
      <c r="I76" s="16"/>
      <c r="J76" s="16"/>
      <c r="K76" s="16"/>
      <c r="L76" s="16"/>
      <c r="M76" s="16"/>
      <c r="N76" s="16"/>
      <c r="O76" s="16"/>
      <c r="P76" s="16"/>
      <c r="Q76" s="16"/>
      <c r="R76" s="16"/>
      <c r="S76" s="16"/>
      <c r="T76" s="16"/>
      <c r="U76" s="16"/>
      <c r="V76" s="16"/>
      <c r="W76" s="16"/>
      <c r="X76" s="16"/>
      <c r="Y76" s="16"/>
      <c r="Z76" s="16"/>
    </row>
    <row r="77" spans="1:26" ht="12.75" customHeight="1" x14ac:dyDescent="0.2">
      <c r="A77" s="221" t="s">
        <v>149</v>
      </c>
      <c r="B77" s="553"/>
      <c r="C77" s="7"/>
      <c r="D77" s="230" t="str">
        <f>IF(AND(D72="",D74=""),IF(B77="yes","C",""),"")</f>
        <v/>
      </c>
      <c r="E77" s="16"/>
      <c r="F77" s="16"/>
      <c r="G77" s="16"/>
      <c r="H77" s="16"/>
      <c r="I77" s="16"/>
      <c r="J77" s="16"/>
      <c r="K77" s="16"/>
      <c r="L77" s="16"/>
      <c r="M77" s="16"/>
      <c r="N77" s="16"/>
      <c r="O77" s="16"/>
      <c r="P77" s="16"/>
      <c r="Q77" s="16"/>
      <c r="R77" s="16"/>
      <c r="S77" s="16"/>
      <c r="T77" s="16"/>
      <c r="U77" s="16"/>
      <c r="V77" s="16"/>
      <c r="W77" s="16"/>
      <c r="X77" s="16"/>
      <c r="Y77" s="16"/>
      <c r="Z77" s="16"/>
    </row>
    <row r="78" spans="1:26" ht="14.25" customHeight="1" x14ac:dyDescent="0.2">
      <c r="A78" s="221" t="s">
        <v>168</v>
      </c>
      <c r="B78" s="553"/>
      <c r="C78" s="7"/>
      <c r="D78" s="12" t="str">
        <f>IF(AND(D72="",D74="",D77=""),IF(AND(B78="yes", OR(B80="yes",B79="yes")),"",IF(AND(B78="yes",AND(B79="no",B80="no",B81="no")),"D","")),"")</f>
        <v/>
      </c>
      <c r="E78" s="16"/>
      <c r="F78" s="16"/>
      <c r="G78" s="16"/>
      <c r="H78" s="16"/>
      <c r="I78" s="16"/>
      <c r="J78" s="16"/>
      <c r="K78" s="16"/>
      <c r="L78" s="16"/>
      <c r="M78" s="16"/>
      <c r="N78" s="16"/>
      <c r="O78" s="16"/>
      <c r="P78" s="16"/>
      <c r="Q78" s="16"/>
      <c r="R78" s="16"/>
      <c r="S78" s="16"/>
      <c r="T78" s="16"/>
      <c r="U78" s="16"/>
      <c r="V78" s="16"/>
      <c r="W78" s="16"/>
      <c r="X78" s="16"/>
      <c r="Y78" s="16"/>
      <c r="Z78" s="16"/>
    </row>
    <row r="79" spans="1:26" ht="12.75" customHeight="1" x14ac:dyDescent="0.2">
      <c r="A79" s="221" t="s">
        <v>169</v>
      </c>
      <c r="B79" s="553"/>
      <c r="C79" s="7"/>
      <c r="D79" s="222"/>
      <c r="E79" s="16"/>
      <c r="F79" s="16"/>
      <c r="G79" s="16"/>
      <c r="H79" s="16"/>
      <c r="I79" s="16"/>
      <c r="J79" s="16"/>
      <c r="K79" s="16"/>
      <c r="L79" s="16"/>
      <c r="M79" s="16"/>
      <c r="N79" s="16"/>
      <c r="O79" s="16"/>
      <c r="P79" s="16"/>
      <c r="Q79" s="16"/>
      <c r="R79" s="16"/>
      <c r="S79" s="16"/>
      <c r="T79" s="16"/>
      <c r="U79" s="16"/>
      <c r="V79" s="16"/>
      <c r="W79" s="16"/>
      <c r="X79" s="16"/>
      <c r="Y79" s="16"/>
      <c r="Z79" s="16"/>
    </row>
    <row r="80" spans="1:26" ht="12.75" customHeight="1" x14ac:dyDescent="0.2">
      <c r="A80" s="221" t="s">
        <v>170</v>
      </c>
      <c r="B80" s="553"/>
      <c r="C80" s="7"/>
      <c r="D80" s="222"/>
      <c r="E80" s="16"/>
      <c r="F80" s="16"/>
      <c r="G80" s="16"/>
      <c r="H80" s="16"/>
      <c r="I80" s="16"/>
      <c r="J80" s="16"/>
      <c r="K80" s="16"/>
      <c r="L80" s="16"/>
      <c r="M80" s="16"/>
      <c r="N80" s="16"/>
      <c r="O80" s="16"/>
      <c r="P80" s="16"/>
      <c r="Q80" s="16"/>
      <c r="R80" s="16"/>
      <c r="S80" s="16"/>
      <c r="T80" s="16"/>
      <c r="U80" s="16"/>
      <c r="V80" s="16"/>
      <c r="W80" s="16"/>
      <c r="X80" s="16"/>
      <c r="Y80" s="16"/>
      <c r="Z80" s="16"/>
    </row>
    <row r="81" spans="1:26" ht="12.75" customHeight="1" x14ac:dyDescent="0.2">
      <c r="A81" s="221" t="s">
        <v>171</v>
      </c>
      <c r="B81" s="553"/>
      <c r="C81" s="7"/>
      <c r="D81" s="222"/>
      <c r="E81" s="16"/>
      <c r="F81" s="16"/>
      <c r="G81" s="16"/>
      <c r="H81" s="16"/>
      <c r="I81" s="16"/>
      <c r="J81" s="16"/>
      <c r="K81" s="16"/>
      <c r="L81" s="16"/>
      <c r="M81" s="16"/>
      <c r="N81" s="16"/>
      <c r="O81" s="16"/>
      <c r="P81" s="16"/>
      <c r="Q81" s="16"/>
      <c r="R81" s="16"/>
      <c r="S81" s="16"/>
      <c r="T81" s="16"/>
      <c r="U81" s="16"/>
      <c r="V81" s="16"/>
      <c r="W81" s="16"/>
      <c r="X81" s="16"/>
      <c r="Y81" s="16"/>
      <c r="Z81" s="16"/>
    </row>
    <row r="82" spans="1:26" ht="12.75" customHeight="1" x14ac:dyDescent="0.2">
      <c r="A82" s="221" t="s">
        <v>172</v>
      </c>
      <c r="B82" s="553"/>
      <c r="C82" s="7"/>
      <c r="D82" s="222" t="str">
        <f>IF(AND(D72="",D74="",D77="",D78=""),IF(AND(B78="yes",B82="yes",OR(B79="Yes",B80="Yes")),"E",""),"")</f>
        <v/>
      </c>
      <c r="E82" s="16"/>
      <c r="F82" s="16"/>
      <c r="G82" s="16"/>
      <c r="H82" s="16"/>
      <c r="I82" s="16"/>
      <c r="J82" s="16"/>
      <c r="K82" s="16"/>
      <c r="L82" s="16"/>
      <c r="M82" s="16"/>
      <c r="N82" s="16"/>
      <c r="O82" s="16"/>
      <c r="P82" s="16"/>
      <c r="Q82" s="16"/>
      <c r="R82" s="16"/>
      <c r="S82" s="16"/>
      <c r="T82" s="16"/>
      <c r="U82" s="16"/>
      <c r="V82" s="16"/>
      <c r="W82" s="16"/>
      <c r="X82" s="16"/>
      <c r="Y82" s="16"/>
      <c r="Z82" s="16"/>
    </row>
    <row r="83" spans="1:26" ht="12.75" customHeight="1" x14ac:dyDescent="0.2">
      <c r="A83" s="221" t="s">
        <v>155</v>
      </c>
      <c r="B83" s="553"/>
      <c r="C83" s="7"/>
      <c r="D83" s="12" t="str">
        <f>IF(AND(D72="",D74="",D77="",D78="",D82=""),IF(B83&gt;0,"F",""),"")</f>
        <v/>
      </c>
      <c r="E83" s="16"/>
      <c r="F83" s="16"/>
      <c r="G83" s="16"/>
      <c r="H83" s="16"/>
      <c r="I83" s="16"/>
      <c r="J83" s="16"/>
      <c r="K83" s="16"/>
      <c r="L83" s="16"/>
      <c r="M83" s="16"/>
      <c r="N83" s="16"/>
      <c r="O83" s="16"/>
      <c r="P83" s="16"/>
      <c r="Q83" s="16"/>
      <c r="R83" s="16"/>
      <c r="S83" s="16"/>
      <c r="T83" s="16"/>
      <c r="U83" s="16"/>
      <c r="V83" s="16"/>
      <c r="W83" s="16"/>
      <c r="X83" s="16"/>
      <c r="Y83" s="16"/>
      <c r="Z83" s="16"/>
    </row>
    <row r="84" spans="1:26" ht="12.75" customHeight="1" x14ac:dyDescent="0.2">
      <c r="A84" s="231"/>
      <c r="B84" s="232"/>
      <c r="C84" s="232"/>
      <c r="D84" s="237"/>
      <c r="E84" s="16"/>
      <c r="F84" s="16"/>
      <c r="G84" s="16"/>
      <c r="H84" s="16"/>
      <c r="I84" s="16"/>
      <c r="J84" s="16"/>
      <c r="K84" s="16"/>
      <c r="L84" s="16"/>
      <c r="M84" s="16"/>
      <c r="N84" s="16"/>
      <c r="O84" s="16"/>
      <c r="P84" s="16"/>
      <c r="Q84" s="16"/>
      <c r="R84" s="16"/>
      <c r="S84" s="16"/>
      <c r="T84" s="16"/>
      <c r="U84" s="16"/>
      <c r="V84" s="16"/>
      <c r="W84" s="16"/>
      <c r="X84" s="16"/>
      <c r="Y84" s="16"/>
      <c r="Z84" s="16"/>
    </row>
    <row r="85" spans="1:26" ht="12.75" customHeight="1" x14ac:dyDescent="0.2">
      <c r="A85" s="13"/>
      <c r="B85" s="13"/>
      <c r="C85" s="13"/>
      <c r="D85" s="13"/>
      <c r="E85" s="16"/>
      <c r="F85" s="16"/>
      <c r="G85" s="16"/>
      <c r="H85" s="16"/>
      <c r="I85" s="16"/>
      <c r="J85" s="16"/>
      <c r="K85" s="16"/>
      <c r="L85" s="16"/>
      <c r="M85" s="16"/>
      <c r="N85" s="16"/>
      <c r="O85" s="16"/>
      <c r="P85" s="16"/>
      <c r="Q85" s="16"/>
      <c r="R85" s="16"/>
      <c r="S85" s="16"/>
      <c r="T85" s="16"/>
      <c r="U85" s="16"/>
      <c r="V85" s="16"/>
      <c r="W85" s="16"/>
      <c r="X85" s="16"/>
      <c r="Y85" s="16"/>
      <c r="Z85" s="16"/>
    </row>
    <row r="86" spans="1:26" ht="12.75" customHeight="1" x14ac:dyDescent="0.2">
      <c r="A86" s="234" t="s">
        <v>51</v>
      </c>
      <c r="B86" s="235"/>
      <c r="C86" s="235"/>
      <c r="D86" s="236"/>
      <c r="E86" s="16"/>
      <c r="F86" s="16"/>
      <c r="G86" s="16"/>
      <c r="H86" s="16"/>
      <c r="I86" s="16"/>
      <c r="J86" s="16"/>
      <c r="K86" s="16"/>
      <c r="L86" s="16"/>
      <c r="M86" s="16"/>
      <c r="N86" s="16"/>
      <c r="O86" s="16"/>
      <c r="P86" s="16"/>
      <c r="Q86" s="16"/>
      <c r="R86" s="16"/>
      <c r="S86" s="16"/>
      <c r="T86" s="16"/>
      <c r="U86" s="16"/>
      <c r="V86" s="16"/>
      <c r="W86" s="16"/>
      <c r="X86" s="16"/>
      <c r="Y86" s="16"/>
      <c r="Z86" s="16"/>
    </row>
    <row r="87" spans="1:26" ht="12.75" customHeight="1" x14ac:dyDescent="0.2">
      <c r="A87" s="221" t="s">
        <v>156</v>
      </c>
      <c r="B87" s="489" t="str">
        <f>IF('Screening Form'!C76="","",'Screening Form'!C76)</f>
        <v/>
      </c>
      <c r="C87" s="7"/>
      <c r="D87" s="222"/>
      <c r="E87" s="16"/>
      <c r="F87" s="16"/>
      <c r="G87" s="16"/>
      <c r="H87" s="16"/>
      <c r="I87" s="16"/>
      <c r="J87" s="16"/>
      <c r="K87" s="16"/>
      <c r="L87" s="16"/>
      <c r="M87" s="16"/>
      <c r="N87" s="16"/>
      <c r="O87" s="16"/>
      <c r="P87" s="16"/>
      <c r="Q87" s="16"/>
      <c r="R87" s="16"/>
      <c r="S87" s="16"/>
      <c r="T87" s="16"/>
      <c r="U87" s="16"/>
      <c r="V87" s="16"/>
      <c r="W87" s="16"/>
      <c r="X87" s="16"/>
      <c r="Y87" s="16"/>
      <c r="Z87" s="16"/>
    </row>
    <row r="88" spans="1:26" ht="12.75" customHeight="1" x14ac:dyDescent="0.2">
      <c r="A88" s="221" t="s">
        <v>157</v>
      </c>
      <c r="B88" s="489" t="str">
        <f>IF('Screening Form'!C77="","",'Screening Form'!C77)</f>
        <v/>
      </c>
      <c r="C88" s="7"/>
      <c r="D88" s="230" t="str">
        <f>IF(B88="Spouse/Civil Union Partner",2,IF(B88="Parent/Guardian",3,IF(B88="Minor Child",4,IF(B88="Minor Sibling",5,IF(B88="Student Adult Child",6,IF(B88="Medical Power of Attorney",7,IF(B88="Other",8,"")))))))</f>
        <v/>
      </c>
      <c r="E88" s="16"/>
      <c r="F88" s="16"/>
      <c r="G88" s="16"/>
      <c r="H88" s="16"/>
      <c r="I88" s="16"/>
      <c r="J88" s="16"/>
      <c r="K88" s="16"/>
      <c r="L88" s="16"/>
      <c r="M88" s="16"/>
      <c r="N88" s="16"/>
      <c r="O88" s="16"/>
      <c r="P88" s="16"/>
      <c r="Q88" s="16"/>
      <c r="R88" s="16"/>
      <c r="S88" s="16"/>
      <c r="T88" s="16"/>
      <c r="U88" s="16"/>
      <c r="V88" s="16"/>
      <c r="W88" s="16"/>
      <c r="X88" s="16"/>
      <c r="Y88" s="16"/>
      <c r="Z88" s="16"/>
    </row>
    <row r="89" spans="1:26" ht="12.75" customHeight="1" x14ac:dyDescent="0.2">
      <c r="A89" s="221" t="s">
        <v>158</v>
      </c>
      <c r="B89" s="492"/>
      <c r="C89" s="15"/>
      <c r="D89" s="222"/>
      <c r="E89" s="16"/>
      <c r="F89" s="16"/>
      <c r="G89" s="16"/>
      <c r="H89" s="16"/>
      <c r="I89" s="16"/>
      <c r="J89" s="16"/>
      <c r="K89" s="16"/>
      <c r="L89" s="16"/>
      <c r="M89" s="16"/>
      <c r="N89" s="16"/>
      <c r="O89" s="16"/>
      <c r="P89" s="16"/>
      <c r="Q89" s="16"/>
      <c r="R89" s="16"/>
      <c r="S89" s="16"/>
      <c r="T89" s="16"/>
      <c r="U89" s="16"/>
      <c r="V89" s="16"/>
      <c r="W89" s="16"/>
      <c r="X89" s="16"/>
      <c r="Y89" s="16"/>
      <c r="Z89" s="16"/>
    </row>
    <row r="90" spans="1:26" ht="12.75" customHeight="1" x14ac:dyDescent="0.2">
      <c r="A90" s="221" t="s">
        <v>159</v>
      </c>
      <c r="B90" s="491"/>
      <c r="C90" s="7"/>
      <c r="D90" s="222"/>
      <c r="E90" s="16"/>
      <c r="F90" s="16"/>
      <c r="G90" s="16"/>
      <c r="H90" s="16"/>
      <c r="I90" s="16"/>
      <c r="J90" s="16"/>
      <c r="K90" s="16"/>
      <c r="L90" s="16"/>
      <c r="M90" s="16"/>
      <c r="N90" s="16"/>
      <c r="O90" s="16"/>
      <c r="P90" s="16"/>
      <c r="Q90" s="16"/>
      <c r="R90" s="16"/>
      <c r="S90" s="16"/>
      <c r="T90" s="16"/>
      <c r="U90" s="16"/>
      <c r="V90" s="16"/>
      <c r="W90" s="16"/>
      <c r="X90" s="16"/>
      <c r="Y90" s="16"/>
      <c r="Z90" s="16"/>
    </row>
    <row r="91" spans="1:26" ht="12.75" customHeight="1" x14ac:dyDescent="0.2">
      <c r="A91" s="221" t="s">
        <v>160</v>
      </c>
      <c r="B91" s="550"/>
      <c r="C91" s="9"/>
      <c r="D91" s="222"/>
      <c r="E91" s="16"/>
      <c r="F91" s="16"/>
      <c r="G91" s="16"/>
      <c r="H91" s="16"/>
      <c r="I91" s="16"/>
      <c r="J91" s="16"/>
      <c r="K91" s="16"/>
      <c r="L91" s="16"/>
      <c r="M91" s="16"/>
      <c r="N91" s="16"/>
      <c r="O91" s="16"/>
      <c r="P91" s="16"/>
      <c r="Q91" s="16"/>
      <c r="R91" s="16"/>
      <c r="S91" s="16"/>
      <c r="T91" s="16"/>
      <c r="U91" s="16"/>
      <c r="V91" s="16"/>
      <c r="W91" s="16"/>
      <c r="X91" s="16"/>
      <c r="Y91" s="16"/>
      <c r="Z91" s="16"/>
    </row>
    <row r="92" spans="1:26" ht="12.75" customHeight="1" x14ac:dyDescent="0.2">
      <c r="A92" s="221"/>
      <c r="B92" s="7"/>
      <c r="C92" s="7"/>
      <c r="D92" s="222"/>
      <c r="E92" s="16"/>
      <c r="F92" s="16"/>
      <c r="G92" s="16"/>
      <c r="H92" s="16"/>
      <c r="I92" s="16"/>
      <c r="J92" s="16"/>
      <c r="K92" s="16"/>
      <c r="L92" s="16"/>
      <c r="M92" s="16"/>
      <c r="N92" s="16"/>
      <c r="O92" s="16"/>
      <c r="P92" s="16"/>
      <c r="Q92" s="16"/>
      <c r="R92" s="16"/>
      <c r="S92" s="16"/>
      <c r="T92" s="16"/>
      <c r="U92" s="16"/>
      <c r="V92" s="16"/>
      <c r="W92" s="16"/>
      <c r="X92" s="16"/>
      <c r="Y92" s="16"/>
      <c r="Z92" s="16"/>
    </row>
    <row r="93" spans="1:26" ht="45" customHeight="1" x14ac:dyDescent="0.2">
      <c r="A93" s="226" t="s">
        <v>142</v>
      </c>
      <c r="B93" s="7"/>
      <c r="C93" s="228"/>
      <c r="D93" s="229" t="s">
        <v>143</v>
      </c>
      <c r="E93" s="16"/>
      <c r="F93" s="16"/>
      <c r="G93" s="16"/>
      <c r="H93" s="16"/>
      <c r="I93" s="16"/>
      <c r="J93" s="16"/>
      <c r="K93" s="16"/>
      <c r="L93" s="16"/>
      <c r="M93" s="16"/>
      <c r="N93" s="16"/>
      <c r="O93" s="16"/>
      <c r="P93" s="16"/>
      <c r="Q93" s="16"/>
      <c r="R93" s="16"/>
      <c r="S93" s="16"/>
      <c r="T93" s="16"/>
      <c r="U93" s="16"/>
      <c r="V93" s="16"/>
      <c r="W93" s="16"/>
      <c r="X93" s="16"/>
      <c r="Y93" s="16"/>
      <c r="Z93" s="16"/>
    </row>
    <row r="94" spans="1:26" ht="12.75" customHeight="1" x14ac:dyDescent="0.2">
      <c r="A94" s="221" t="s">
        <v>162</v>
      </c>
      <c r="B94" s="551"/>
      <c r="C94" s="7"/>
      <c r="D94" s="230" t="str">
        <f>IF(OR(B94="yes",B95="yes"),"A","")</f>
        <v/>
      </c>
      <c r="E94" s="16"/>
      <c r="F94" s="16"/>
      <c r="G94" s="16"/>
      <c r="H94" s="16"/>
      <c r="I94" s="16"/>
      <c r="J94" s="16"/>
      <c r="K94" s="16"/>
      <c r="L94" s="16"/>
      <c r="M94" s="16"/>
      <c r="N94" s="16"/>
      <c r="O94" s="16"/>
      <c r="P94" s="16"/>
      <c r="Q94" s="16"/>
      <c r="R94" s="16"/>
      <c r="S94" s="16"/>
      <c r="T94" s="16"/>
      <c r="U94" s="16"/>
      <c r="V94" s="16"/>
      <c r="W94" s="16"/>
      <c r="X94" s="16"/>
      <c r="Y94" s="16"/>
      <c r="Z94" s="16"/>
    </row>
    <row r="95" spans="1:26" ht="12.75" customHeight="1" x14ac:dyDescent="0.2">
      <c r="A95" s="221" t="s">
        <v>164</v>
      </c>
      <c r="B95" s="552"/>
      <c r="C95" s="7"/>
      <c r="D95" s="222"/>
      <c r="E95" s="16"/>
      <c r="F95" s="16"/>
      <c r="G95" s="16"/>
      <c r="H95" s="16"/>
      <c r="I95" s="16"/>
      <c r="J95" s="16"/>
      <c r="K95" s="16"/>
      <c r="L95" s="16"/>
      <c r="M95" s="16"/>
      <c r="N95" s="16"/>
      <c r="O95" s="16"/>
      <c r="P95" s="16"/>
      <c r="Q95" s="16"/>
      <c r="R95" s="16"/>
      <c r="S95" s="16"/>
      <c r="T95" s="16"/>
      <c r="U95" s="16"/>
      <c r="V95" s="16"/>
      <c r="W95" s="16"/>
      <c r="X95" s="16"/>
      <c r="Y95" s="16"/>
      <c r="Z95" s="16"/>
    </row>
    <row r="96" spans="1:26" ht="12.75" customHeight="1" x14ac:dyDescent="0.2">
      <c r="A96" s="221" t="s">
        <v>165</v>
      </c>
      <c r="B96" s="552"/>
      <c r="C96" s="7"/>
      <c r="D96" s="230" t="str">
        <f>IF(D94="",IF(OR(B97="undocumented",AND(B96="no",B97="yes",B98="no",B101="no",B102="no")),"B",""),"")</f>
        <v/>
      </c>
      <c r="E96" s="16"/>
      <c r="F96" s="16"/>
      <c r="G96" s="16"/>
      <c r="H96" s="16"/>
      <c r="I96" s="16"/>
      <c r="J96" s="16"/>
      <c r="K96" s="16"/>
      <c r="L96" s="16"/>
      <c r="M96" s="16"/>
      <c r="N96" s="16"/>
      <c r="O96" s="16"/>
      <c r="P96" s="16"/>
      <c r="Q96" s="16"/>
      <c r="R96" s="16"/>
      <c r="S96" s="16"/>
      <c r="T96" s="16"/>
      <c r="U96" s="16"/>
      <c r="V96" s="16"/>
      <c r="W96" s="16"/>
      <c r="X96" s="16"/>
      <c r="Y96" s="16"/>
      <c r="Z96" s="16"/>
    </row>
    <row r="97" spans="1:26" ht="12.75" customHeight="1" x14ac:dyDescent="0.2">
      <c r="A97" s="221" t="s">
        <v>166</v>
      </c>
      <c r="B97" s="553"/>
      <c r="C97" s="7"/>
      <c r="D97" s="222"/>
      <c r="E97" s="16"/>
      <c r="F97" s="16"/>
      <c r="G97" s="16"/>
      <c r="H97" s="16"/>
      <c r="I97" s="16"/>
      <c r="J97" s="16"/>
      <c r="K97" s="16"/>
      <c r="L97" s="16"/>
      <c r="M97" s="16"/>
      <c r="N97" s="16"/>
      <c r="O97" s="16"/>
      <c r="P97" s="16"/>
      <c r="Q97" s="16"/>
      <c r="R97" s="16"/>
      <c r="S97" s="16"/>
      <c r="T97" s="16"/>
      <c r="U97" s="16"/>
      <c r="V97" s="16"/>
      <c r="W97" s="16"/>
      <c r="X97" s="16"/>
      <c r="Y97" s="16"/>
      <c r="Z97" s="16"/>
    </row>
    <row r="98" spans="1:26" ht="12.75" customHeight="1" x14ac:dyDescent="0.2">
      <c r="A98" s="221" t="s">
        <v>167</v>
      </c>
      <c r="B98" s="553"/>
      <c r="C98" s="7"/>
      <c r="D98" s="222"/>
      <c r="E98" s="16"/>
      <c r="F98" s="16"/>
      <c r="G98" s="16"/>
      <c r="H98" s="16"/>
      <c r="I98" s="16"/>
      <c r="J98" s="16"/>
      <c r="K98" s="16"/>
      <c r="L98" s="16"/>
      <c r="M98" s="16"/>
      <c r="N98" s="16"/>
      <c r="O98" s="16"/>
      <c r="P98" s="16"/>
      <c r="Q98" s="16"/>
      <c r="R98" s="16"/>
      <c r="S98" s="16"/>
      <c r="T98" s="16"/>
      <c r="U98" s="16"/>
      <c r="V98" s="16"/>
      <c r="W98" s="16"/>
      <c r="X98" s="16"/>
      <c r="Y98" s="16"/>
      <c r="Z98" s="16"/>
    </row>
    <row r="99" spans="1:26" ht="12.75" customHeight="1" x14ac:dyDescent="0.2">
      <c r="A99" s="221" t="s">
        <v>149</v>
      </c>
      <c r="B99" s="553"/>
      <c r="C99" s="7"/>
      <c r="D99" s="230" t="str">
        <f>IF(AND(D94="",D96=""),IF(B99="yes","C",""),"")</f>
        <v/>
      </c>
      <c r="E99" s="16"/>
      <c r="F99" s="16"/>
      <c r="G99" s="16"/>
      <c r="H99" s="16"/>
      <c r="I99" s="16"/>
      <c r="J99" s="16"/>
      <c r="K99" s="16"/>
      <c r="L99" s="16"/>
      <c r="M99" s="16"/>
      <c r="N99" s="16"/>
      <c r="O99" s="16"/>
      <c r="P99" s="16"/>
      <c r="Q99" s="16"/>
      <c r="R99" s="16"/>
      <c r="S99" s="16"/>
      <c r="T99" s="16"/>
      <c r="U99" s="16"/>
      <c r="V99" s="16"/>
      <c r="W99" s="16"/>
      <c r="X99" s="16"/>
      <c r="Y99" s="16"/>
      <c r="Z99" s="16"/>
    </row>
    <row r="100" spans="1:26" ht="14.25" customHeight="1" x14ac:dyDescent="0.2">
      <c r="A100" s="221" t="s">
        <v>168</v>
      </c>
      <c r="B100" s="553"/>
      <c r="C100" s="7"/>
      <c r="D100" s="12" t="str">
        <f>IF(AND(D94="",D96="",D99=""),IF(AND(B100="yes", OR(B102="yes",B101="yes")),"",IF(AND(B100="yes",AND(B101="no",B102="no",B103="no")),"D","")),"")</f>
        <v/>
      </c>
      <c r="E100" s="16"/>
      <c r="F100" s="16"/>
      <c r="G100" s="16"/>
      <c r="H100" s="16"/>
      <c r="I100" s="16"/>
      <c r="J100" s="16"/>
      <c r="K100" s="16"/>
      <c r="L100" s="16"/>
      <c r="M100" s="16"/>
      <c r="N100" s="16"/>
      <c r="O100" s="16"/>
      <c r="P100" s="16"/>
      <c r="Q100" s="16"/>
      <c r="R100" s="16"/>
      <c r="S100" s="16"/>
      <c r="T100" s="16"/>
      <c r="U100" s="16"/>
      <c r="V100" s="16"/>
      <c r="W100" s="16"/>
      <c r="X100" s="16"/>
      <c r="Y100" s="16"/>
      <c r="Z100" s="16"/>
    </row>
    <row r="101" spans="1:26" ht="12.75" customHeight="1" x14ac:dyDescent="0.2">
      <c r="A101" s="221" t="s">
        <v>169</v>
      </c>
      <c r="B101" s="553"/>
      <c r="C101" s="7"/>
      <c r="D101" s="222"/>
      <c r="E101" s="16"/>
      <c r="F101" s="16"/>
      <c r="G101" s="16"/>
      <c r="H101" s="16"/>
      <c r="I101" s="16"/>
      <c r="J101" s="16"/>
      <c r="K101" s="16"/>
      <c r="L101" s="16"/>
      <c r="M101" s="16"/>
      <c r="N101" s="16"/>
      <c r="O101" s="16"/>
      <c r="P101" s="16"/>
      <c r="Q101" s="16"/>
      <c r="R101" s="16"/>
      <c r="S101" s="16"/>
      <c r="T101" s="16"/>
      <c r="U101" s="16"/>
      <c r="V101" s="16"/>
      <c r="W101" s="16"/>
      <c r="X101" s="16"/>
      <c r="Y101" s="16"/>
      <c r="Z101" s="16"/>
    </row>
    <row r="102" spans="1:26" ht="12.75" customHeight="1" x14ac:dyDescent="0.2">
      <c r="A102" s="221" t="s">
        <v>170</v>
      </c>
      <c r="B102" s="553"/>
      <c r="C102" s="7"/>
      <c r="D102" s="222"/>
      <c r="E102" s="16"/>
      <c r="F102" s="16"/>
      <c r="G102" s="16"/>
      <c r="H102" s="16"/>
      <c r="I102" s="16"/>
      <c r="J102" s="16"/>
      <c r="K102" s="16"/>
      <c r="L102" s="16"/>
      <c r="M102" s="16"/>
      <c r="N102" s="16"/>
      <c r="O102" s="16"/>
      <c r="P102" s="16"/>
      <c r="Q102" s="16"/>
      <c r="R102" s="16"/>
      <c r="S102" s="16"/>
      <c r="T102" s="16"/>
      <c r="U102" s="16"/>
      <c r="V102" s="16"/>
      <c r="W102" s="16"/>
      <c r="X102" s="16"/>
      <c r="Y102" s="16"/>
      <c r="Z102" s="16"/>
    </row>
    <row r="103" spans="1:26" ht="12.75" customHeight="1" x14ac:dyDescent="0.2">
      <c r="A103" s="221" t="s">
        <v>171</v>
      </c>
      <c r="B103" s="553"/>
      <c r="C103" s="7"/>
      <c r="D103" s="222"/>
      <c r="E103" s="16"/>
      <c r="F103" s="16"/>
      <c r="G103" s="16"/>
      <c r="H103" s="16"/>
      <c r="I103" s="16"/>
      <c r="J103" s="16"/>
      <c r="K103" s="16"/>
      <c r="L103" s="16"/>
      <c r="M103" s="16"/>
      <c r="N103" s="16"/>
      <c r="O103" s="16"/>
      <c r="P103" s="16"/>
      <c r="Q103" s="16"/>
      <c r="R103" s="16"/>
      <c r="S103" s="16"/>
      <c r="T103" s="16"/>
      <c r="U103" s="16"/>
      <c r="V103" s="16"/>
      <c r="W103" s="16"/>
      <c r="X103" s="16"/>
      <c r="Y103" s="16"/>
      <c r="Z103" s="16"/>
    </row>
    <row r="104" spans="1:26" ht="12.75" customHeight="1" x14ac:dyDescent="0.2">
      <c r="A104" s="221" t="s">
        <v>172</v>
      </c>
      <c r="B104" s="553"/>
      <c r="C104" s="7"/>
      <c r="D104" s="222" t="str">
        <f>IF(AND(D94="",D96="",D99="",D100=""),IF(AND(B100="yes",B104="yes",OR(B101="Yes",B102="Yes")),"E",""),"")</f>
        <v/>
      </c>
      <c r="E104" s="16"/>
      <c r="F104" s="16"/>
      <c r="G104" s="16"/>
      <c r="H104" s="16"/>
      <c r="I104" s="16"/>
      <c r="J104" s="16"/>
      <c r="K104" s="16"/>
      <c r="L104" s="16"/>
      <c r="M104" s="16"/>
      <c r="N104" s="16"/>
      <c r="O104" s="16"/>
      <c r="P104" s="16"/>
      <c r="Q104" s="16"/>
      <c r="R104" s="16"/>
      <c r="S104" s="16"/>
      <c r="T104" s="16"/>
      <c r="U104" s="16"/>
      <c r="V104" s="16"/>
      <c r="W104" s="16"/>
      <c r="X104" s="16"/>
      <c r="Y104" s="16"/>
      <c r="Z104" s="16"/>
    </row>
    <row r="105" spans="1:26" ht="12.75" customHeight="1" x14ac:dyDescent="0.2">
      <c r="A105" s="221" t="s">
        <v>155</v>
      </c>
      <c r="B105" s="553"/>
      <c r="C105" s="7"/>
      <c r="D105" s="12" t="str">
        <f>IF(AND(D94="",D96="",D99="",D100="",D104=""),IF(B105&gt;0,"F",""),"")</f>
        <v/>
      </c>
      <c r="E105" s="16"/>
      <c r="F105" s="16"/>
      <c r="G105" s="16"/>
      <c r="H105" s="16"/>
      <c r="I105" s="16"/>
      <c r="J105" s="16"/>
      <c r="K105" s="16"/>
      <c r="L105" s="16"/>
      <c r="M105" s="16"/>
      <c r="N105" s="16"/>
      <c r="O105" s="16"/>
      <c r="P105" s="16"/>
      <c r="Q105" s="16"/>
      <c r="R105" s="16"/>
      <c r="S105" s="16"/>
      <c r="T105" s="16"/>
      <c r="U105" s="16"/>
      <c r="V105" s="16"/>
      <c r="W105" s="16"/>
      <c r="X105" s="16"/>
      <c r="Y105" s="16"/>
      <c r="Z105" s="16"/>
    </row>
    <row r="106" spans="1:26" ht="12.75" customHeight="1" x14ac:dyDescent="0.2">
      <c r="A106" s="231"/>
      <c r="B106" s="232"/>
      <c r="C106" s="232"/>
      <c r="D106" s="237"/>
      <c r="E106" s="16"/>
      <c r="F106" s="16"/>
      <c r="G106" s="16"/>
      <c r="H106" s="16"/>
      <c r="I106" s="16"/>
      <c r="J106" s="16"/>
      <c r="K106" s="16"/>
      <c r="L106" s="16"/>
      <c r="M106" s="16"/>
      <c r="N106" s="16"/>
      <c r="O106" s="16"/>
      <c r="P106" s="16"/>
      <c r="Q106" s="16"/>
      <c r="R106" s="16"/>
      <c r="S106" s="16"/>
      <c r="T106" s="16"/>
      <c r="U106" s="16"/>
      <c r="V106" s="16"/>
      <c r="W106" s="16"/>
      <c r="X106" s="16"/>
      <c r="Y106" s="16"/>
      <c r="Z106" s="16"/>
    </row>
    <row r="107" spans="1:26" ht="12.75" customHeight="1" x14ac:dyDescent="0.2">
      <c r="A107" s="13"/>
      <c r="B107" s="13"/>
      <c r="C107" s="13"/>
      <c r="D107" s="13"/>
      <c r="E107" s="16"/>
      <c r="F107" s="16"/>
      <c r="G107" s="16"/>
      <c r="H107" s="16"/>
      <c r="I107" s="16"/>
      <c r="J107" s="16"/>
      <c r="K107" s="16"/>
      <c r="L107" s="16"/>
      <c r="M107" s="16"/>
      <c r="N107" s="16"/>
      <c r="O107" s="16"/>
      <c r="P107" s="16"/>
      <c r="Q107" s="16"/>
      <c r="R107" s="16"/>
      <c r="S107" s="16"/>
      <c r="T107" s="16"/>
      <c r="U107" s="16"/>
      <c r="V107" s="16"/>
      <c r="W107" s="16"/>
      <c r="X107" s="16"/>
      <c r="Y107" s="16"/>
      <c r="Z107" s="16"/>
    </row>
    <row r="108" spans="1:26" ht="12.75" customHeight="1" x14ac:dyDescent="0.2">
      <c r="A108" s="234" t="s">
        <v>55</v>
      </c>
      <c r="B108" s="235"/>
      <c r="C108" s="235"/>
      <c r="D108" s="236"/>
      <c r="E108" s="16"/>
      <c r="F108" s="16"/>
      <c r="G108" s="16"/>
      <c r="H108" s="16"/>
      <c r="I108" s="16"/>
      <c r="J108" s="16"/>
      <c r="K108" s="16"/>
      <c r="L108" s="16"/>
      <c r="M108" s="16"/>
      <c r="N108" s="16"/>
      <c r="O108" s="16"/>
      <c r="P108" s="16"/>
      <c r="Q108" s="16"/>
      <c r="R108" s="16"/>
      <c r="S108" s="16"/>
      <c r="T108" s="16"/>
      <c r="U108" s="16"/>
      <c r="V108" s="16"/>
      <c r="W108" s="16"/>
      <c r="X108" s="16"/>
      <c r="Y108" s="16"/>
      <c r="Z108" s="16"/>
    </row>
    <row r="109" spans="1:26" ht="12.75" customHeight="1" x14ac:dyDescent="0.2">
      <c r="A109" s="221" t="s">
        <v>156</v>
      </c>
      <c r="B109" s="489" t="str">
        <f>IF('Screening Form'!C82="","",'Screening Form'!C82)</f>
        <v/>
      </c>
      <c r="C109" s="7"/>
      <c r="D109" s="222"/>
      <c r="E109" s="16"/>
      <c r="F109" s="16"/>
      <c r="G109" s="16"/>
      <c r="H109" s="16"/>
      <c r="I109" s="16"/>
      <c r="J109" s="16"/>
      <c r="K109" s="16"/>
      <c r="L109" s="16"/>
      <c r="M109" s="16"/>
      <c r="N109" s="16"/>
      <c r="O109" s="16"/>
      <c r="P109" s="16"/>
      <c r="Q109" s="16"/>
      <c r="R109" s="16"/>
      <c r="S109" s="16"/>
      <c r="T109" s="16"/>
      <c r="U109" s="16"/>
      <c r="V109" s="16"/>
      <c r="W109" s="16"/>
      <c r="X109" s="16"/>
      <c r="Y109" s="16"/>
      <c r="Z109" s="16"/>
    </row>
    <row r="110" spans="1:26" ht="12.75" customHeight="1" x14ac:dyDescent="0.2">
      <c r="A110" s="221" t="s">
        <v>157</v>
      </c>
      <c r="B110" s="489" t="str">
        <f>IF('Screening Form'!C83="","",'Screening Form'!C83)</f>
        <v/>
      </c>
      <c r="C110" s="7"/>
      <c r="D110" s="230" t="str">
        <f>IF(B110="Spouse/Civil Union Partner",2,IF(B110="Parent/Guardian",3,IF(B110="Minor Child",4,IF(B110="Minor Sibling",5,IF(B110="Student Adult Child",6,IF(B110="Medical Power of Attorney",7,IF(B110="Other",8,"")))))))</f>
        <v/>
      </c>
      <c r="E110" s="16"/>
      <c r="F110" s="16"/>
      <c r="G110" s="16"/>
      <c r="H110" s="16"/>
      <c r="I110" s="16"/>
      <c r="J110" s="16"/>
      <c r="K110" s="16"/>
      <c r="L110" s="16"/>
      <c r="M110" s="16"/>
      <c r="N110" s="16"/>
      <c r="O110" s="16"/>
      <c r="P110" s="16"/>
      <c r="Q110" s="16"/>
      <c r="R110" s="16"/>
      <c r="S110" s="16"/>
      <c r="T110" s="16"/>
      <c r="U110" s="16"/>
      <c r="V110" s="16"/>
      <c r="W110" s="16"/>
      <c r="X110" s="16"/>
      <c r="Y110" s="16"/>
      <c r="Z110" s="16"/>
    </row>
    <row r="111" spans="1:26" ht="12.75" customHeight="1" x14ac:dyDescent="0.2">
      <c r="A111" s="221" t="s">
        <v>158</v>
      </c>
      <c r="B111" s="492"/>
      <c r="C111" s="15"/>
      <c r="D111" s="222"/>
      <c r="E111" s="16"/>
      <c r="F111" s="16"/>
      <c r="G111" s="16"/>
      <c r="H111" s="16"/>
      <c r="I111" s="16"/>
      <c r="J111" s="16"/>
      <c r="K111" s="16"/>
      <c r="L111" s="16"/>
      <c r="M111" s="16"/>
      <c r="N111" s="16"/>
      <c r="O111" s="16"/>
      <c r="P111" s="16"/>
      <c r="Q111" s="16"/>
      <c r="R111" s="16"/>
      <c r="S111" s="16"/>
      <c r="T111" s="16"/>
      <c r="U111" s="16"/>
      <c r="V111" s="16"/>
      <c r="W111" s="16"/>
      <c r="X111" s="16"/>
      <c r="Y111" s="16"/>
      <c r="Z111" s="16"/>
    </row>
    <row r="112" spans="1:26" ht="12.75" customHeight="1" x14ac:dyDescent="0.2">
      <c r="A112" s="221" t="s">
        <v>159</v>
      </c>
      <c r="B112" s="491"/>
      <c r="C112" s="7"/>
      <c r="D112" s="222"/>
      <c r="E112" s="16"/>
      <c r="F112" s="16"/>
      <c r="G112" s="16"/>
      <c r="H112" s="16"/>
      <c r="I112" s="16"/>
      <c r="J112" s="16"/>
      <c r="K112" s="16"/>
      <c r="L112" s="16"/>
      <c r="M112" s="16"/>
      <c r="N112" s="16"/>
      <c r="O112" s="16"/>
      <c r="P112" s="16"/>
      <c r="Q112" s="16"/>
      <c r="R112" s="16"/>
      <c r="S112" s="16"/>
      <c r="T112" s="16"/>
      <c r="U112" s="16"/>
      <c r="V112" s="16"/>
      <c r="W112" s="16"/>
      <c r="X112" s="16"/>
      <c r="Y112" s="16"/>
      <c r="Z112" s="16"/>
    </row>
    <row r="113" spans="1:26" ht="12.75" customHeight="1" x14ac:dyDescent="0.2">
      <c r="A113" s="221" t="s">
        <v>160</v>
      </c>
      <c r="B113" s="550"/>
      <c r="C113" s="9"/>
      <c r="D113" s="222"/>
      <c r="E113" s="16"/>
      <c r="F113" s="16"/>
      <c r="G113" s="16"/>
      <c r="H113" s="16"/>
      <c r="I113" s="16"/>
      <c r="J113" s="16"/>
      <c r="K113" s="16"/>
      <c r="L113" s="16"/>
      <c r="M113" s="16"/>
      <c r="N113" s="16"/>
      <c r="O113" s="16"/>
      <c r="P113" s="16"/>
      <c r="Q113" s="16"/>
      <c r="R113" s="16"/>
      <c r="S113" s="16"/>
      <c r="T113" s="16"/>
      <c r="U113" s="16"/>
      <c r="V113" s="16"/>
      <c r="W113" s="16"/>
      <c r="X113" s="16"/>
      <c r="Y113" s="16"/>
      <c r="Z113" s="16"/>
    </row>
    <row r="114" spans="1:26" ht="12.75" customHeight="1" x14ac:dyDescent="0.2">
      <c r="A114" s="221"/>
      <c r="B114" s="7"/>
      <c r="C114" s="7"/>
      <c r="D114" s="222"/>
      <c r="E114" s="16"/>
      <c r="F114" s="16"/>
      <c r="G114" s="16"/>
      <c r="H114" s="16"/>
      <c r="I114" s="16"/>
      <c r="J114" s="16"/>
      <c r="K114" s="16"/>
      <c r="L114" s="16"/>
      <c r="M114" s="16"/>
      <c r="N114" s="16"/>
      <c r="O114" s="16"/>
      <c r="P114" s="16"/>
      <c r="Q114" s="16"/>
      <c r="R114" s="16"/>
      <c r="S114" s="16"/>
      <c r="T114" s="16"/>
      <c r="U114" s="16"/>
      <c r="V114" s="16"/>
      <c r="W114" s="16"/>
      <c r="X114" s="16"/>
      <c r="Y114" s="16"/>
      <c r="Z114" s="16"/>
    </row>
    <row r="115" spans="1:26" ht="45" customHeight="1" x14ac:dyDescent="0.2">
      <c r="A115" s="226" t="s">
        <v>142</v>
      </c>
      <c r="B115" s="7"/>
      <c r="C115" s="228"/>
      <c r="D115" s="229" t="s">
        <v>143</v>
      </c>
      <c r="E115" s="16"/>
      <c r="F115" s="16"/>
      <c r="G115" s="16"/>
      <c r="H115" s="16"/>
      <c r="I115" s="16"/>
      <c r="J115" s="16"/>
      <c r="K115" s="16"/>
      <c r="L115" s="16"/>
      <c r="M115" s="16"/>
      <c r="N115" s="16"/>
      <c r="O115" s="16"/>
      <c r="P115" s="16"/>
      <c r="Q115" s="16"/>
      <c r="R115" s="16"/>
      <c r="S115" s="16"/>
      <c r="T115" s="16"/>
      <c r="U115" s="16"/>
      <c r="V115" s="16"/>
      <c r="W115" s="16"/>
      <c r="X115" s="16"/>
      <c r="Y115" s="16"/>
      <c r="Z115" s="16"/>
    </row>
    <row r="116" spans="1:26" ht="12.75" customHeight="1" x14ac:dyDescent="0.2">
      <c r="A116" s="221" t="s">
        <v>162</v>
      </c>
      <c r="B116" s="551"/>
      <c r="C116" s="7"/>
      <c r="D116" s="230" t="str">
        <f>IF(OR(B116="yes",B117="yes"),"A","")</f>
        <v/>
      </c>
      <c r="E116" s="16"/>
      <c r="F116" s="16"/>
      <c r="G116" s="16"/>
      <c r="H116" s="16"/>
      <c r="I116" s="16"/>
      <c r="J116" s="16"/>
      <c r="K116" s="16"/>
      <c r="L116" s="16"/>
      <c r="M116" s="16"/>
      <c r="N116" s="16"/>
      <c r="O116" s="16"/>
      <c r="P116" s="16"/>
      <c r="Q116" s="16"/>
      <c r="R116" s="16"/>
      <c r="S116" s="16"/>
      <c r="T116" s="16"/>
      <c r="U116" s="16"/>
      <c r="V116" s="16"/>
      <c r="W116" s="16"/>
      <c r="X116" s="16"/>
      <c r="Y116" s="16"/>
      <c r="Z116" s="16"/>
    </row>
    <row r="117" spans="1:26" ht="12.75" customHeight="1" x14ac:dyDescent="0.2">
      <c r="A117" s="221" t="s">
        <v>164</v>
      </c>
      <c r="B117" s="552"/>
      <c r="C117" s="7"/>
      <c r="D117" s="222"/>
      <c r="E117" s="16"/>
      <c r="F117" s="16"/>
      <c r="G117" s="16"/>
      <c r="H117" s="16"/>
      <c r="I117" s="16"/>
      <c r="J117" s="16"/>
      <c r="K117" s="16"/>
      <c r="L117" s="16"/>
      <c r="M117" s="16"/>
      <c r="N117" s="16"/>
      <c r="O117" s="16"/>
      <c r="P117" s="16"/>
      <c r="Q117" s="16"/>
      <c r="R117" s="16"/>
      <c r="S117" s="16"/>
      <c r="T117" s="16"/>
      <c r="U117" s="16"/>
      <c r="V117" s="16"/>
      <c r="W117" s="16"/>
      <c r="X117" s="16"/>
      <c r="Y117" s="16"/>
      <c r="Z117" s="16"/>
    </row>
    <row r="118" spans="1:26" ht="12.75" customHeight="1" x14ac:dyDescent="0.2">
      <c r="A118" s="221" t="s">
        <v>165</v>
      </c>
      <c r="B118" s="552"/>
      <c r="C118" s="7"/>
      <c r="D118" s="230" t="str">
        <f>IF(D116="",IF(OR(B119="undocumented",AND(B118="no",B119="yes",B120="no",B123="no",B124="no")),"B",""),"")</f>
        <v/>
      </c>
      <c r="E118" s="16"/>
      <c r="F118" s="16"/>
      <c r="G118" s="16"/>
      <c r="H118" s="16"/>
      <c r="I118" s="16"/>
      <c r="J118" s="16"/>
      <c r="K118" s="16"/>
      <c r="L118" s="16"/>
      <c r="M118" s="16"/>
      <c r="N118" s="16"/>
      <c r="O118" s="16"/>
      <c r="P118" s="16"/>
      <c r="Q118" s="16"/>
      <c r="R118" s="16"/>
      <c r="S118" s="16"/>
      <c r="T118" s="16"/>
      <c r="U118" s="16"/>
      <c r="V118" s="16"/>
      <c r="W118" s="16"/>
      <c r="X118" s="16"/>
      <c r="Y118" s="16"/>
      <c r="Z118" s="16"/>
    </row>
    <row r="119" spans="1:26" ht="12.75" customHeight="1" x14ac:dyDescent="0.2">
      <c r="A119" s="221" t="s">
        <v>166</v>
      </c>
      <c r="B119" s="553"/>
      <c r="C119" s="7"/>
      <c r="D119" s="222"/>
      <c r="E119" s="16"/>
      <c r="F119" s="16"/>
      <c r="G119" s="16"/>
      <c r="H119" s="16"/>
      <c r="I119" s="16"/>
      <c r="J119" s="16"/>
      <c r="K119" s="16"/>
      <c r="L119" s="16"/>
      <c r="M119" s="16"/>
      <c r="N119" s="16"/>
      <c r="O119" s="16"/>
      <c r="P119" s="16"/>
      <c r="Q119" s="16"/>
      <c r="R119" s="16"/>
      <c r="S119" s="16"/>
      <c r="T119" s="16"/>
      <c r="U119" s="16"/>
      <c r="V119" s="16"/>
      <c r="W119" s="16"/>
      <c r="X119" s="16"/>
      <c r="Y119" s="16"/>
      <c r="Z119" s="16"/>
    </row>
    <row r="120" spans="1:26" ht="12.75" customHeight="1" x14ac:dyDescent="0.2">
      <c r="A120" s="221" t="s">
        <v>167</v>
      </c>
      <c r="B120" s="553"/>
      <c r="C120" s="7"/>
      <c r="D120" s="222"/>
      <c r="E120" s="16"/>
      <c r="F120" s="16"/>
      <c r="G120" s="16"/>
      <c r="H120" s="16"/>
      <c r="I120" s="16"/>
      <c r="J120" s="16"/>
      <c r="K120" s="16"/>
      <c r="L120" s="16"/>
      <c r="M120" s="16"/>
      <c r="N120" s="16"/>
      <c r="O120" s="16"/>
      <c r="P120" s="16"/>
      <c r="Q120" s="16"/>
      <c r="R120" s="16"/>
      <c r="S120" s="16"/>
      <c r="T120" s="16"/>
      <c r="U120" s="16"/>
      <c r="V120" s="16"/>
      <c r="W120" s="16"/>
      <c r="X120" s="16"/>
      <c r="Y120" s="16"/>
      <c r="Z120" s="16"/>
    </row>
    <row r="121" spans="1:26" ht="12.75" customHeight="1" x14ac:dyDescent="0.2">
      <c r="A121" s="221" t="s">
        <v>149</v>
      </c>
      <c r="B121" s="553"/>
      <c r="C121" s="7"/>
      <c r="D121" s="230" t="str">
        <f>IF(AND(D116="",D118=""),IF(B121="yes","C",""),"")</f>
        <v/>
      </c>
      <c r="E121" s="16"/>
      <c r="F121" s="16"/>
      <c r="G121" s="16"/>
      <c r="H121" s="16"/>
      <c r="I121" s="16"/>
      <c r="J121" s="16"/>
      <c r="K121" s="16"/>
      <c r="L121" s="16"/>
      <c r="M121" s="16"/>
      <c r="N121" s="16"/>
      <c r="O121" s="16"/>
      <c r="P121" s="16"/>
      <c r="Q121" s="16"/>
      <c r="R121" s="16"/>
      <c r="S121" s="16"/>
      <c r="T121" s="16"/>
      <c r="U121" s="16"/>
      <c r="V121" s="16"/>
      <c r="W121" s="16"/>
      <c r="X121" s="16"/>
      <c r="Y121" s="16"/>
      <c r="Z121" s="16"/>
    </row>
    <row r="122" spans="1:26" ht="14.25" customHeight="1" x14ac:dyDescent="0.2">
      <c r="A122" s="221" t="s">
        <v>168</v>
      </c>
      <c r="B122" s="553"/>
      <c r="C122" s="7"/>
      <c r="D122" s="12" t="str">
        <f>IF(AND(D116="",D118="",D121=""),IF(AND(B122="yes", OR(B124="yes",B123="yes")),"",IF(AND(B122="yes",AND(B123="no",B124="no",B125="no")),"D","")),"")</f>
        <v/>
      </c>
      <c r="E122" s="16"/>
      <c r="F122" s="16"/>
      <c r="G122" s="16"/>
      <c r="H122" s="16"/>
      <c r="I122" s="16"/>
      <c r="J122" s="16"/>
      <c r="K122" s="16"/>
      <c r="L122" s="16"/>
      <c r="M122" s="16"/>
      <c r="N122" s="16"/>
      <c r="O122" s="16"/>
      <c r="P122" s="16"/>
      <c r="Q122" s="16"/>
      <c r="R122" s="16"/>
      <c r="S122" s="16"/>
      <c r="T122" s="16"/>
      <c r="U122" s="16"/>
      <c r="V122" s="16"/>
      <c r="W122" s="16"/>
      <c r="X122" s="16"/>
      <c r="Y122" s="16"/>
      <c r="Z122" s="16"/>
    </row>
    <row r="123" spans="1:26" ht="12.75" customHeight="1" x14ac:dyDescent="0.2">
      <c r="A123" s="221" t="s">
        <v>169</v>
      </c>
      <c r="B123" s="553"/>
      <c r="C123" s="7"/>
      <c r="D123" s="222"/>
      <c r="E123" s="16"/>
      <c r="F123" s="16"/>
      <c r="G123" s="16"/>
      <c r="H123" s="16"/>
      <c r="I123" s="16"/>
      <c r="J123" s="16"/>
      <c r="K123" s="16"/>
      <c r="L123" s="16"/>
      <c r="M123" s="16"/>
      <c r="N123" s="16"/>
      <c r="O123" s="16"/>
      <c r="P123" s="16"/>
      <c r="Q123" s="16"/>
      <c r="R123" s="16"/>
      <c r="S123" s="16"/>
      <c r="T123" s="16"/>
      <c r="U123" s="16"/>
      <c r="V123" s="16"/>
      <c r="W123" s="16"/>
      <c r="X123" s="16"/>
      <c r="Y123" s="16"/>
      <c r="Z123" s="16"/>
    </row>
    <row r="124" spans="1:26" ht="12.75" customHeight="1" x14ac:dyDescent="0.2">
      <c r="A124" s="221" t="s">
        <v>170</v>
      </c>
      <c r="B124" s="553"/>
      <c r="C124" s="7"/>
      <c r="D124" s="222"/>
      <c r="E124" s="16"/>
      <c r="F124" s="16"/>
      <c r="G124" s="16"/>
      <c r="H124" s="16"/>
      <c r="I124" s="16"/>
      <c r="J124" s="16"/>
      <c r="K124" s="16"/>
      <c r="L124" s="16"/>
      <c r="M124" s="16"/>
      <c r="N124" s="16"/>
      <c r="O124" s="16"/>
      <c r="P124" s="16"/>
      <c r="Q124" s="16"/>
      <c r="R124" s="16"/>
      <c r="S124" s="16"/>
      <c r="T124" s="16"/>
      <c r="U124" s="16"/>
      <c r="V124" s="16"/>
      <c r="W124" s="16"/>
      <c r="X124" s="16"/>
      <c r="Y124" s="16"/>
      <c r="Z124" s="16"/>
    </row>
    <row r="125" spans="1:26" ht="12.75" customHeight="1" x14ac:dyDescent="0.2">
      <c r="A125" s="221" t="s">
        <v>171</v>
      </c>
      <c r="B125" s="553"/>
      <c r="C125" s="7"/>
      <c r="D125" s="222"/>
      <c r="E125" s="16"/>
      <c r="F125" s="16"/>
      <c r="G125" s="16"/>
      <c r="H125" s="16"/>
      <c r="I125" s="16"/>
      <c r="J125" s="16"/>
      <c r="K125" s="16"/>
      <c r="L125" s="16"/>
      <c r="M125" s="16"/>
      <c r="N125" s="16"/>
      <c r="O125" s="16"/>
      <c r="P125" s="16"/>
      <c r="Q125" s="16"/>
      <c r="R125" s="16"/>
      <c r="S125" s="16"/>
      <c r="T125" s="16"/>
      <c r="U125" s="16"/>
      <c r="V125" s="16"/>
      <c r="W125" s="16"/>
      <c r="X125" s="16"/>
      <c r="Y125" s="16"/>
      <c r="Z125" s="16"/>
    </row>
    <row r="126" spans="1:26" ht="12.75" customHeight="1" x14ac:dyDescent="0.2">
      <c r="A126" s="221" t="s">
        <v>172</v>
      </c>
      <c r="B126" s="553"/>
      <c r="C126" s="7"/>
      <c r="D126" s="222" t="str">
        <f>IF(AND(D116="",D118="",D121="",D122=""),IF(AND(B122="yes",B126="yes",OR(B123="Yes",B124="Yes")),"E",""),"")</f>
        <v/>
      </c>
      <c r="E126" s="16"/>
      <c r="F126" s="16"/>
      <c r="G126" s="16"/>
      <c r="H126" s="16"/>
      <c r="I126" s="16"/>
      <c r="J126" s="16"/>
      <c r="K126" s="16"/>
      <c r="L126" s="16"/>
      <c r="M126" s="16"/>
      <c r="N126" s="16"/>
      <c r="O126" s="16"/>
      <c r="P126" s="16"/>
      <c r="Q126" s="16"/>
      <c r="R126" s="16"/>
      <c r="S126" s="16"/>
      <c r="T126" s="16"/>
      <c r="U126" s="16"/>
      <c r="V126" s="16"/>
      <c r="W126" s="16"/>
      <c r="X126" s="16"/>
      <c r="Y126" s="16"/>
      <c r="Z126" s="16"/>
    </row>
    <row r="127" spans="1:26" ht="12.75" customHeight="1" x14ac:dyDescent="0.2">
      <c r="A127" s="221" t="s">
        <v>155</v>
      </c>
      <c r="B127" s="553"/>
      <c r="C127" s="7"/>
      <c r="D127" s="12" t="str">
        <f>IF(AND(D116="",D118="",D121="",D122="",D126=""),IF(B127&gt;0,"F",""),"")</f>
        <v/>
      </c>
      <c r="E127" s="16"/>
      <c r="F127" s="16"/>
      <c r="G127" s="16"/>
      <c r="H127" s="16"/>
      <c r="I127" s="16"/>
      <c r="J127" s="16"/>
      <c r="K127" s="16"/>
      <c r="L127" s="16"/>
      <c r="M127" s="16"/>
      <c r="N127" s="16"/>
      <c r="O127" s="16"/>
      <c r="P127" s="16"/>
      <c r="Q127" s="16"/>
      <c r="R127" s="16"/>
      <c r="S127" s="16"/>
      <c r="T127" s="16"/>
      <c r="U127" s="16"/>
      <c r="V127" s="16"/>
      <c r="W127" s="16"/>
      <c r="X127" s="16"/>
      <c r="Y127" s="16"/>
      <c r="Z127" s="16"/>
    </row>
    <row r="128" spans="1:26" ht="12.75" customHeight="1" x14ac:dyDescent="0.2">
      <c r="A128" s="231"/>
      <c r="B128" s="232"/>
      <c r="C128" s="232"/>
      <c r="D128" s="237"/>
      <c r="E128" s="16"/>
      <c r="F128" s="16"/>
      <c r="G128" s="16"/>
      <c r="H128" s="16"/>
      <c r="I128" s="16"/>
      <c r="J128" s="16"/>
      <c r="K128" s="16"/>
      <c r="L128" s="16"/>
      <c r="M128" s="16"/>
      <c r="N128" s="16"/>
      <c r="O128" s="16"/>
      <c r="P128" s="16"/>
      <c r="Q128" s="16"/>
      <c r="R128" s="16"/>
      <c r="S128" s="16"/>
      <c r="T128" s="16"/>
      <c r="U128" s="16"/>
      <c r="V128" s="16"/>
      <c r="W128" s="16"/>
      <c r="X128" s="16"/>
      <c r="Y128" s="16"/>
      <c r="Z128" s="16"/>
    </row>
    <row r="129" spans="1:26" ht="12.75" customHeight="1" x14ac:dyDescent="0.2">
      <c r="A129" s="13"/>
      <c r="B129" s="13"/>
      <c r="C129" s="13"/>
      <c r="D129" s="13"/>
      <c r="E129" s="16"/>
      <c r="F129" s="16"/>
      <c r="G129" s="16"/>
      <c r="H129" s="16"/>
      <c r="I129" s="16"/>
      <c r="J129" s="16"/>
      <c r="K129" s="16"/>
      <c r="L129" s="16"/>
      <c r="M129" s="16"/>
      <c r="N129" s="16"/>
      <c r="O129" s="16"/>
      <c r="P129" s="16"/>
      <c r="Q129" s="16"/>
      <c r="R129" s="16"/>
      <c r="S129" s="16"/>
      <c r="T129" s="16"/>
      <c r="U129" s="16"/>
      <c r="V129" s="16"/>
      <c r="W129" s="16"/>
      <c r="X129" s="16"/>
      <c r="Y129" s="16"/>
      <c r="Z129" s="16"/>
    </row>
    <row r="130" spans="1:26" ht="12.75" customHeight="1" x14ac:dyDescent="0.2">
      <c r="A130" s="234" t="s">
        <v>59</v>
      </c>
      <c r="B130" s="235"/>
      <c r="C130" s="235"/>
      <c r="D130" s="236"/>
      <c r="E130" s="16"/>
      <c r="F130" s="16"/>
      <c r="G130" s="16"/>
      <c r="H130" s="16"/>
      <c r="I130" s="16"/>
      <c r="J130" s="16"/>
      <c r="K130" s="16"/>
      <c r="L130" s="16"/>
      <c r="M130" s="16"/>
      <c r="N130" s="16"/>
      <c r="O130" s="16"/>
      <c r="P130" s="16"/>
      <c r="Q130" s="16"/>
      <c r="R130" s="16"/>
      <c r="S130" s="16"/>
      <c r="T130" s="16"/>
      <c r="U130" s="16"/>
      <c r="V130" s="16"/>
      <c r="W130" s="16"/>
      <c r="X130" s="16"/>
      <c r="Y130" s="16"/>
      <c r="Z130" s="16"/>
    </row>
    <row r="131" spans="1:26" ht="12.75" customHeight="1" x14ac:dyDescent="0.2">
      <c r="A131" s="221" t="s">
        <v>156</v>
      </c>
      <c r="B131" s="489" t="str">
        <f>IF('Screening Form'!C88="","",'Screening Form'!C88)</f>
        <v/>
      </c>
      <c r="C131" s="7"/>
      <c r="D131" s="222"/>
      <c r="E131" s="16"/>
      <c r="F131" s="16"/>
      <c r="G131" s="16"/>
      <c r="H131" s="16"/>
      <c r="I131" s="16"/>
      <c r="J131" s="16"/>
      <c r="K131" s="16"/>
      <c r="L131" s="16"/>
      <c r="M131" s="16"/>
      <c r="N131" s="16"/>
      <c r="O131" s="16"/>
      <c r="P131" s="16"/>
      <c r="Q131" s="16"/>
      <c r="R131" s="16"/>
      <c r="S131" s="16"/>
      <c r="T131" s="16"/>
      <c r="U131" s="16"/>
      <c r="V131" s="16"/>
      <c r="W131" s="16"/>
      <c r="X131" s="16"/>
      <c r="Y131" s="16"/>
      <c r="Z131" s="16"/>
    </row>
    <row r="132" spans="1:26" ht="12.75" customHeight="1" x14ac:dyDescent="0.2">
      <c r="A132" s="221" t="s">
        <v>157</v>
      </c>
      <c r="B132" s="489" t="str">
        <f>IF('Screening Form'!C89="","",'Screening Form'!C89)</f>
        <v/>
      </c>
      <c r="C132" s="7"/>
      <c r="D132" s="230" t="str">
        <f>IF(B132="Spouse/Civil Union Partner",2,IF(B132="Parent/Guardian",3,IF(B132="Minor Child",4,IF(B132="Minor Sibling",5,IF(B132="Student Adult Child",6,IF(B132="Medical Power of Attorney",7,IF(B132="Other",8,"")))))))</f>
        <v/>
      </c>
      <c r="E132" s="16"/>
      <c r="F132" s="16"/>
      <c r="G132" s="16"/>
      <c r="H132" s="16"/>
      <c r="I132" s="16"/>
      <c r="J132" s="16"/>
      <c r="K132" s="16"/>
      <c r="L132" s="16"/>
      <c r="M132" s="16"/>
      <c r="N132" s="16"/>
      <c r="O132" s="16"/>
      <c r="P132" s="16"/>
      <c r="Q132" s="16"/>
      <c r="R132" s="16"/>
      <c r="S132" s="16"/>
      <c r="T132" s="16"/>
      <c r="U132" s="16"/>
      <c r="V132" s="16"/>
      <c r="W132" s="16"/>
      <c r="X132" s="16"/>
      <c r="Y132" s="16"/>
      <c r="Z132" s="16"/>
    </row>
    <row r="133" spans="1:26" ht="12.75" customHeight="1" x14ac:dyDescent="0.2">
      <c r="A133" s="221" t="s">
        <v>158</v>
      </c>
      <c r="B133" s="492"/>
      <c r="C133" s="15"/>
      <c r="D133" s="222"/>
      <c r="E133" s="16"/>
      <c r="F133" s="16"/>
      <c r="G133" s="16"/>
      <c r="H133" s="16"/>
      <c r="I133" s="16"/>
      <c r="J133" s="16"/>
      <c r="K133" s="16"/>
      <c r="L133" s="16"/>
      <c r="M133" s="16"/>
      <c r="N133" s="16"/>
      <c r="O133" s="16"/>
      <c r="P133" s="16"/>
      <c r="Q133" s="16"/>
      <c r="R133" s="16"/>
      <c r="S133" s="16"/>
      <c r="T133" s="16"/>
      <c r="U133" s="16"/>
      <c r="V133" s="16"/>
      <c r="W133" s="16"/>
      <c r="X133" s="16"/>
      <c r="Y133" s="16"/>
      <c r="Z133" s="16"/>
    </row>
    <row r="134" spans="1:26" ht="12.75" customHeight="1" x14ac:dyDescent="0.2">
      <c r="A134" s="221" t="s">
        <v>159</v>
      </c>
      <c r="B134" s="491"/>
      <c r="C134" s="7"/>
      <c r="D134" s="222"/>
      <c r="E134" s="16"/>
      <c r="F134" s="16"/>
      <c r="G134" s="16"/>
      <c r="H134" s="16"/>
      <c r="I134" s="16"/>
      <c r="J134" s="16"/>
      <c r="K134" s="16"/>
      <c r="L134" s="16"/>
      <c r="M134" s="16"/>
      <c r="N134" s="16"/>
      <c r="O134" s="16"/>
      <c r="P134" s="16"/>
      <c r="Q134" s="16"/>
      <c r="R134" s="16"/>
      <c r="S134" s="16"/>
      <c r="T134" s="16"/>
      <c r="U134" s="16"/>
      <c r="V134" s="16"/>
      <c r="W134" s="16"/>
      <c r="X134" s="16"/>
      <c r="Y134" s="16"/>
      <c r="Z134" s="16"/>
    </row>
    <row r="135" spans="1:26" ht="12.75" customHeight="1" x14ac:dyDescent="0.2">
      <c r="A135" s="221" t="s">
        <v>160</v>
      </c>
      <c r="B135" s="550"/>
      <c r="C135" s="9"/>
      <c r="D135" s="222"/>
      <c r="E135" s="16"/>
      <c r="F135" s="16"/>
      <c r="G135" s="16"/>
      <c r="H135" s="16"/>
      <c r="I135" s="16"/>
      <c r="J135" s="16"/>
      <c r="K135" s="16"/>
      <c r="L135" s="16"/>
      <c r="M135" s="16"/>
      <c r="N135" s="16"/>
      <c r="O135" s="16"/>
      <c r="P135" s="16"/>
      <c r="Q135" s="16"/>
      <c r="R135" s="16"/>
      <c r="S135" s="16"/>
      <c r="T135" s="16"/>
      <c r="U135" s="16"/>
      <c r="V135" s="16"/>
      <c r="W135" s="16"/>
      <c r="X135" s="16"/>
      <c r="Y135" s="16"/>
      <c r="Z135" s="16"/>
    </row>
    <row r="136" spans="1:26" ht="12.75" customHeight="1" x14ac:dyDescent="0.2">
      <c r="A136" s="221"/>
      <c r="B136" s="7"/>
      <c r="C136" s="7"/>
      <c r="D136" s="222"/>
      <c r="E136" s="16"/>
      <c r="F136" s="16"/>
      <c r="G136" s="16"/>
      <c r="H136" s="16"/>
      <c r="I136" s="16"/>
      <c r="J136" s="16"/>
      <c r="K136" s="16"/>
      <c r="L136" s="16"/>
      <c r="M136" s="16"/>
      <c r="N136" s="16"/>
      <c r="O136" s="16"/>
      <c r="P136" s="16"/>
      <c r="Q136" s="16"/>
      <c r="R136" s="16"/>
      <c r="S136" s="16"/>
      <c r="T136" s="16"/>
      <c r="U136" s="16"/>
      <c r="V136" s="16"/>
      <c r="W136" s="16"/>
      <c r="X136" s="16"/>
      <c r="Y136" s="16"/>
      <c r="Z136" s="16"/>
    </row>
    <row r="137" spans="1:26" ht="45" customHeight="1" x14ac:dyDescent="0.2">
      <c r="A137" s="226" t="s">
        <v>142</v>
      </c>
      <c r="B137" s="7"/>
      <c r="C137" s="228"/>
      <c r="D137" s="229" t="s">
        <v>143</v>
      </c>
      <c r="E137" s="16"/>
      <c r="F137" s="16"/>
      <c r="G137" s="16"/>
      <c r="H137" s="16"/>
      <c r="I137" s="16"/>
      <c r="J137" s="16"/>
      <c r="K137" s="16"/>
      <c r="L137" s="16"/>
      <c r="M137" s="16"/>
      <c r="N137" s="16"/>
      <c r="O137" s="16"/>
      <c r="P137" s="16"/>
      <c r="Q137" s="16"/>
      <c r="R137" s="16"/>
      <c r="S137" s="16"/>
      <c r="T137" s="16"/>
      <c r="U137" s="16"/>
      <c r="V137" s="16"/>
      <c r="W137" s="16"/>
      <c r="X137" s="16"/>
      <c r="Y137" s="16"/>
      <c r="Z137" s="16"/>
    </row>
    <row r="138" spans="1:26" ht="12.75" customHeight="1" x14ac:dyDescent="0.2">
      <c r="A138" s="221" t="s">
        <v>162</v>
      </c>
      <c r="B138" s="551"/>
      <c r="C138" s="7"/>
      <c r="D138" s="230" t="str">
        <f>IF(OR(B138="yes",B139="yes"),"A","")</f>
        <v/>
      </c>
      <c r="E138" s="16"/>
      <c r="F138" s="16"/>
      <c r="G138" s="16"/>
      <c r="H138" s="16"/>
      <c r="I138" s="16"/>
      <c r="J138" s="16"/>
      <c r="K138" s="16"/>
      <c r="L138" s="16"/>
      <c r="M138" s="16"/>
      <c r="N138" s="16"/>
      <c r="O138" s="16"/>
      <c r="P138" s="16"/>
      <c r="Q138" s="16"/>
      <c r="R138" s="16"/>
      <c r="S138" s="16"/>
      <c r="T138" s="16"/>
      <c r="U138" s="16"/>
      <c r="V138" s="16"/>
      <c r="W138" s="16"/>
      <c r="X138" s="16"/>
      <c r="Y138" s="16"/>
      <c r="Z138" s="16"/>
    </row>
    <row r="139" spans="1:26" ht="12.75" customHeight="1" x14ac:dyDescent="0.2">
      <c r="A139" s="221" t="s">
        <v>164</v>
      </c>
      <c r="B139" s="552"/>
      <c r="C139" s="7"/>
      <c r="D139" s="222"/>
      <c r="E139" s="16"/>
      <c r="F139" s="16"/>
      <c r="G139" s="16"/>
      <c r="H139" s="16"/>
      <c r="I139" s="16"/>
      <c r="J139" s="16"/>
      <c r="K139" s="16"/>
      <c r="L139" s="16"/>
      <c r="M139" s="16"/>
      <c r="N139" s="16"/>
      <c r="O139" s="16"/>
      <c r="P139" s="16"/>
      <c r="Q139" s="16"/>
      <c r="R139" s="16"/>
      <c r="S139" s="16"/>
      <c r="T139" s="16"/>
      <c r="U139" s="16"/>
      <c r="V139" s="16"/>
      <c r="W139" s="16"/>
      <c r="X139" s="16"/>
      <c r="Y139" s="16"/>
      <c r="Z139" s="16"/>
    </row>
    <row r="140" spans="1:26" ht="12.75" customHeight="1" x14ac:dyDescent="0.2">
      <c r="A140" s="221" t="s">
        <v>165</v>
      </c>
      <c r="B140" s="552"/>
      <c r="C140" s="7"/>
      <c r="D140" s="230" t="str">
        <f>IF(D138="",IF(OR(B141="undocumented",AND(B140="no",B141="yes",B142="no",B145="no",B146="no")),"B",""),"")</f>
        <v/>
      </c>
      <c r="E140" s="16"/>
      <c r="F140" s="16"/>
      <c r="G140" s="16"/>
      <c r="H140" s="16"/>
      <c r="I140" s="16"/>
      <c r="J140" s="16"/>
      <c r="K140" s="16"/>
      <c r="L140" s="16"/>
      <c r="M140" s="16"/>
      <c r="N140" s="16"/>
      <c r="O140" s="16"/>
      <c r="P140" s="16"/>
      <c r="Q140" s="16"/>
      <c r="R140" s="16"/>
      <c r="S140" s="16"/>
      <c r="T140" s="16"/>
      <c r="U140" s="16"/>
      <c r="V140" s="16"/>
      <c r="W140" s="16"/>
      <c r="X140" s="16"/>
      <c r="Y140" s="16"/>
      <c r="Z140" s="16"/>
    </row>
    <row r="141" spans="1:26" ht="12.75" customHeight="1" x14ac:dyDescent="0.2">
      <c r="A141" s="221" t="s">
        <v>166</v>
      </c>
      <c r="B141" s="553"/>
      <c r="C141" s="7"/>
      <c r="D141" s="222"/>
      <c r="E141" s="16"/>
      <c r="F141" s="16"/>
      <c r="G141" s="16"/>
      <c r="H141" s="16"/>
      <c r="I141" s="16"/>
      <c r="J141" s="16"/>
      <c r="K141" s="16"/>
      <c r="L141" s="16"/>
      <c r="M141" s="16"/>
      <c r="N141" s="16"/>
      <c r="O141" s="16"/>
      <c r="P141" s="16"/>
      <c r="Q141" s="16"/>
      <c r="R141" s="16"/>
      <c r="S141" s="16"/>
      <c r="T141" s="16"/>
      <c r="U141" s="16"/>
      <c r="V141" s="16"/>
      <c r="W141" s="16"/>
      <c r="X141" s="16"/>
      <c r="Y141" s="16"/>
      <c r="Z141" s="16"/>
    </row>
    <row r="142" spans="1:26" ht="12.75" customHeight="1" x14ac:dyDescent="0.2">
      <c r="A142" s="221" t="s">
        <v>167</v>
      </c>
      <c r="B142" s="553"/>
      <c r="C142" s="7"/>
      <c r="D142" s="222"/>
      <c r="E142" s="16"/>
      <c r="F142" s="16"/>
      <c r="G142" s="16"/>
      <c r="H142" s="16"/>
      <c r="I142" s="16"/>
      <c r="J142" s="16"/>
      <c r="K142" s="16"/>
      <c r="L142" s="16"/>
      <c r="M142" s="16"/>
      <c r="N142" s="16"/>
      <c r="O142" s="16"/>
      <c r="P142" s="16"/>
      <c r="Q142" s="16"/>
      <c r="R142" s="16"/>
      <c r="S142" s="16"/>
      <c r="T142" s="16"/>
      <c r="U142" s="16"/>
      <c r="V142" s="16"/>
      <c r="W142" s="16"/>
      <c r="X142" s="16"/>
      <c r="Y142" s="16"/>
      <c r="Z142" s="16"/>
    </row>
    <row r="143" spans="1:26" ht="12.75" customHeight="1" x14ac:dyDescent="0.2">
      <c r="A143" s="221" t="s">
        <v>149</v>
      </c>
      <c r="B143" s="553"/>
      <c r="C143" s="7"/>
      <c r="D143" s="230" t="str">
        <f>IF(AND(D138="",D140=""),IF(B143="yes","C",""),"")</f>
        <v/>
      </c>
      <c r="E143" s="16"/>
      <c r="F143" s="16"/>
      <c r="G143" s="16"/>
      <c r="H143" s="16"/>
      <c r="I143" s="16"/>
      <c r="J143" s="16"/>
      <c r="K143" s="16"/>
      <c r="L143" s="16"/>
      <c r="M143" s="16"/>
      <c r="N143" s="16"/>
      <c r="O143" s="16"/>
      <c r="P143" s="16"/>
      <c r="Q143" s="16"/>
      <c r="R143" s="16"/>
      <c r="S143" s="16"/>
      <c r="T143" s="16"/>
      <c r="U143" s="16"/>
      <c r="V143" s="16"/>
      <c r="W143" s="16"/>
      <c r="X143" s="16"/>
      <c r="Y143" s="16"/>
      <c r="Z143" s="16"/>
    </row>
    <row r="144" spans="1:26" ht="14.25" customHeight="1" x14ac:dyDescent="0.2">
      <c r="A144" s="221" t="s">
        <v>168</v>
      </c>
      <c r="B144" s="553"/>
      <c r="C144" s="7"/>
      <c r="D144" s="12" t="str">
        <f>IF(AND(D138="",D140="",D143=""),IF(AND(B144="yes", OR(B146="yes",B145="yes")),"",IF(AND(B144="yes",AND(B145="no",B146="no",B147="no")),"D","")),"")</f>
        <v/>
      </c>
      <c r="E144" s="16"/>
      <c r="F144" s="16"/>
      <c r="G144" s="16"/>
      <c r="H144" s="16"/>
      <c r="I144" s="16"/>
      <c r="J144" s="16"/>
      <c r="K144" s="16"/>
      <c r="L144" s="16"/>
      <c r="M144" s="16"/>
      <c r="N144" s="16"/>
      <c r="O144" s="16"/>
      <c r="P144" s="16"/>
      <c r="Q144" s="16"/>
      <c r="R144" s="16"/>
      <c r="S144" s="16"/>
      <c r="T144" s="16"/>
      <c r="U144" s="16"/>
      <c r="V144" s="16"/>
      <c r="W144" s="16"/>
      <c r="X144" s="16"/>
      <c r="Y144" s="16"/>
      <c r="Z144" s="16"/>
    </row>
    <row r="145" spans="1:26" ht="12.75" customHeight="1" x14ac:dyDescent="0.2">
      <c r="A145" s="221" t="s">
        <v>169</v>
      </c>
      <c r="B145" s="553"/>
      <c r="C145" s="7"/>
      <c r="D145" s="222"/>
      <c r="E145" s="16"/>
      <c r="F145" s="16"/>
      <c r="G145" s="16"/>
      <c r="H145" s="16"/>
      <c r="I145" s="16"/>
      <c r="J145" s="16"/>
      <c r="K145" s="16"/>
      <c r="L145" s="16"/>
      <c r="M145" s="16"/>
      <c r="N145" s="16"/>
      <c r="O145" s="16"/>
      <c r="P145" s="16"/>
      <c r="Q145" s="16"/>
      <c r="R145" s="16"/>
      <c r="S145" s="16"/>
      <c r="T145" s="16"/>
      <c r="U145" s="16"/>
      <c r="V145" s="16"/>
      <c r="W145" s="16"/>
      <c r="X145" s="16"/>
      <c r="Y145" s="16"/>
      <c r="Z145" s="16"/>
    </row>
    <row r="146" spans="1:26" ht="12.75" customHeight="1" x14ac:dyDescent="0.2">
      <c r="A146" s="221" t="s">
        <v>170</v>
      </c>
      <c r="B146" s="553"/>
      <c r="C146" s="7"/>
      <c r="D146" s="222"/>
      <c r="E146" s="16"/>
      <c r="F146" s="16"/>
      <c r="G146" s="16"/>
      <c r="H146" s="16"/>
      <c r="I146" s="16"/>
      <c r="J146" s="16"/>
      <c r="K146" s="16"/>
      <c r="L146" s="16"/>
      <c r="M146" s="16"/>
      <c r="N146" s="16"/>
      <c r="O146" s="16"/>
      <c r="P146" s="16"/>
      <c r="Q146" s="16"/>
      <c r="R146" s="16"/>
      <c r="S146" s="16"/>
      <c r="T146" s="16"/>
      <c r="U146" s="16"/>
      <c r="V146" s="16"/>
      <c r="W146" s="16"/>
      <c r="X146" s="16"/>
      <c r="Y146" s="16"/>
      <c r="Z146" s="16"/>
    </row>
    <row r="147" spans="1:26" ht="12.75" customHeight="1" x14ac:dyDescent="0.2">
      <c r="A147" s="221" t="s">
        <v>171</v>
      </c>
      <c r="B147" s="553"/>
      <c r="C147" s="7"/>
      <c r="D147" s="222"/>
      <c r="E147" s="16"/>
      <c r="F147" s="16"/>
      <c r="G147" s="16"/>
      <c r="H147" s="16"/>
      <c r="I147" s="16"/>
      <c r="J147" s="16"/>
      <c r="K147" s="16"/>
      <c r="L147" s="16"/>
      <c r="M147" s="16"/>
      <c r="N147" s="16"/>
      <c r="O147" s="16"/>
      <c r="P147" s="16"/>
      <c r="Q147" s="16"/>
      <c r="R147" s="16"/>
      <c r="S147" s="16"/>
      <c r="T147" s="16"/>
      <c r="U147" s="16"/>
      <c r="V147" s="16"/>
      <c r="W147" s="16"/>
      <c r="X147" s="16"/>
      <c r="Y147" s="16"/>
      <c r="Z147" s="16"/>
    </row>
    <row r="148" spans="1:26" ht="12.75" customHeight="1" x14ac:dyDescent="0.2">
      <c r="A148" s="221" t="s">
        <v>172</v>
      </c>
      <c r="B148" s="553"/>
      <c r="C148" s="7"/>
      <c r="D148" s="222" t="str">
        <f>IF(AND(D138="",D140="",D143="",D144=""),IF(AND(B144="yes",B148="yes",OR(B145="Yes",B146="Yes")),"E",""),"")</f>
        <v/>
      </c>
      <c r="E148" s="16"/>
      <c r="F148" s="16"/>
      <c r="G148" s="16"/>
      <c r="H148" s="16"/>
      <c r="I148" s="16"/>
      <c r="J148" s="16"/>
      <c r="K148" s="16"/>
      <c r="L148" s="16"/>
      <c r="M148" s="16"/>
      <c r="N148" s="16"/>
      <c r="O148" s="16"/>
      <c r="P148" s="16"/>
      <c r="Q148" s="16"/>
      <c r="R148" s="16"/>
      <c r="S148" s="16"/>
      <c r="T148" s="16"/>
      <c r="U148" s="16"/>
      <c r="V148" s="16"/>
      <c r="W148" s="16"/>
      <c r="X148" s="16"/>
      <c r="Y148" s="16"/>
      <c r="Z148" s="16"/>
    </row>
    <row r="149" spans="1:26" ht="12.75" customHeight="1" x14ac:dyDescent="0.2">
      <c r="A149" s="221" t="s">
        <v>155</v>
      </c>
      <c r="B149" s="553"/>
      <c r="C149" s="7"/>
      <c r="D149" s="12" t="str">
        <f>IF(AND(D138="",D140="",D143="",D144="",D148=""),IF(B149&gt;0,"F",""),"")</f>
        <v/>
      </c>
      <c r="E149" s="16"/>
      <c r="F149" s="16"/>
      <c r="G149" s="16"/>
      <c r="H149" s="16"/>
      <c r="I149" s="16"/>
      <c r="J149" s="16"/>
      <c r="K149" s="16"/>
      <c r="L149" s="16"/>
      <c r="M149" s="16"/>
      <c r="N149" s="16"/>
      <c r="O149" s="16"/>
      <c r="P149" s="16"/>
      <c r="Q149" s="16"/>
      <c r="R149" s="16"/>
      <c r="S149" s="16"/>
      <c r="T149" s="16"/>
      <c r="U149" s="16"/>
      <c r="V149" s="16"/>
      <c r="W149" s="16"/>
      <c r="X149" s="16"/>
      <c r="Y149" s="16"/>
      <c r="Z149" s="16"/>
    </row>
    <row r="150" spans="1:26" ht="12.75" customHeight="1" x14ac:dyDescent="0.2">
      <c r="A150" s="221"/>
      <c r="B150" s="7"/>
      <c r="C150" s="7"/>
      <c r="D150" s="222"/>
      <c r="E150" s="16"/>
      <c r="F150" s="16"/>
      <c r="G150" s="16"/>
      <c r="H150" s="16"/>
      <c r="I150" s="16"/>
      <c r="J150" s="16"/>
      <c r="K150" s="16"/>
      <c r="L150" s="16"/>
      <c r="M150" s="16"/>
      <c r="N150" s="16"/>
      <c r="O150" s="16"/>
      <c r="P150" s="16"/>
      <c r="Q150" s="16"/>
      <c r="R150" s="16"/>
      <c r="S150" s="16"/>
      <c r="T150" s="16"/>
      <c r="U150" s="16"/>
      <c r="V150" s="16"/>
      <c r="W150" s="16"/>
      <c r="X150" s="16"/>
      <c r="Y150" s="16"/>
      <c r="Z150" s="16"/>
    </row>
    <row r="151" spans="1:26" ht="12.75" customHeight="1" x14ac:dyDescent="0.2">
      <c r="A151" s="21"/>
      <c r="B151" s="22"/>
      <c r="C151" s="22"/>
      <c r="D151" s="23"/>
      <c r="E151" s="16"/>
      <c r="F151" s="16"/>
      <c r="G151" s="16"/>
      <c r="H151" s="16"/>
      <c r="I151" s="16"/>
      <c r="J151" s="16"/>
      <c r="K151" s="16"/>
      <c r="L151" s="16"/>
      <c r="M151" s="16"/>
      <c r="N151" s="16"/>
      <c r="O151" s="16"/>
      <c r="P151" s="16"/>
      <c r="Q151" s="16"/>
      <c r="R151" s="16"/>
      <c r="S151" s="16"/>
      <c r="T151" s="16"/>
      <c r="U151" s="16"/>
      <c r="V151" s="16"/>
      <c r="W151" s="16"/>
      <c r="X151" s="16"/>
      <c r="Y151" s="16"/>
      <c r="Z151" s="16"/>
    </row>
    <row r="152" spans="1:26" ht="12.75" customHeight="1" x14ac:dyDescent="0.2">
      <c r="A152" s="234" t="s">
        <v>63</v>
      </c>
      <c r="B152" s="235"/>
      <c r="C152" s="235"/>
      <c r="D152" s="236"/>
      <c r="E152" s="16"/>
      <c r="F152" s="16"/>
      <c r="G152" s="16"/>
      <c r="H152" s="16"/>
      <c r="I152" s="16"/>
      <c r="J152" s="16"/>
      <c r="K152" s="16"/>
      <c r="L152" s="16"/>
      <c r="M152" s="16"/>
      <c r="N152" s="16"/>
      <c r="O152" s="16"/>
      <c r="P152" s="16"/>
      <c r="Q152" s="16"/>
      <c r="R152" s="16"/>
      <c r="S152" s="16"/>
      <c r="T152" s="16"/>
      <c r="U152" s="16"/>
      <c r="V152" s="16"/>
      <c r="W152" s="16"/>
      <c r="X152" s="16"/>
      <c r="Y152" s="16"/>
      <c r="Z152" s="16"/>
    </row>
    <row r="153" spans="1:26" ht="12.75" customHeight="1" x14ac:dyDescent="0.2">
      <c r="A153" s="221" t="s">
        <v>156</v>
      </c>
      <c r="B153" s="489" t="str">
        <f>IF('Screening Form'!C94="","",'Screening Form'!C94)</f>
        <v/>
      </c>
      <c r="C153" s="7"/>
      <c r="D153" s="222"/>
      <c r="E153" s="16"/>
      <c r="F153" s="16"/>
      <c r="G153" s="16"/>
      <c r="H153" s="16"/>
      <c r="I153" s="16"/>
      <c r="J153" s="16"/>
      <c r="K153" s="16"/>
      <c r="L153" s="16"/>
      <c r="M153" s="16"/>
      <c r="N153" s="16"/>
      <c r="O153" s="16"/>
      <c r="P153" s="16"/>
      <c r="Q153" s="16"/>
      <c r="R153" s="16"/>
      <c r="S153" s="16"/>
      <c r="T153" s="16"/>
      <c r="U153" s="16"/>
      <c r="V153" s="16"/>
      <c r="W153" s="16"/>
      <c r="X153" s="16"/>
      <c r="Y153" s="16"/>
      <c r="Z153" s="16"/>
    </row>
    <row r="154" spans="1:26" ht="12.75" customHeight="1" x14ac:dyDescent="0.2">
      <c r="A154" s="221" t="s">
        <v>157</v>
      </c>
      <c r="B154" s="489" t="str">
        <f>IF('Screening Form'!C95="","",'Screening Form'!C95)</f>
        <v/>
      </c>
      <c r="C154" s="7"/>
      <c r="D154" s="230" t="str">
        <f>IF(B154="Spouse/Civil Union Partner",2,IF(B154="Parent/Guardian",3,IF(B154="Minor Child",4,IF(B154="Minor Sibling",5,IF(B154="Student Adult Child",6,IF(B154="Medical Power of Attorney",7,IF(B154="Other",8,"")))))))</f>
        <v/>
      </c>
      <c r="E154" s="16"/>
      <c r="F154" s="16"/>
      <c r="G154" s="16"/>
      <c r="H154" s="16"/>
      <c r="I154" s="16"/>
      <c r="J154" s="16"/>
      <c r="K154" s="16"/>
      <c r="L154" s="16"/>
      <c r="M154" s="16"/>
      <c r="N154" s="16"/>
      <c r="O154" s="16"/>
      <c r="P154" s="16"/>
      <c r="Q154" s="16"/>
      <c r="R154" s="16"/>
      <c r="S154" s="16"/>
      <c r="T154" s="16"/>
      <c r="U154" s="16"/>
      <c r="V154" s="16"/>
      <c r="W154" s="16"/>
      <c r="X154" s="16"/>
      <c r="Y154" s="16"/>
      <c r="Z154" s="16"/>
    </row>
    <row r="155" spans="1:26" ht="12.75" customHeight="1" x14ac:dyDescent="0.2">
      <c r="A155" s="221" t="s">
        <v>158</v>
      </c>
      <c r="B155" s="492"/>
      <c r="C155" s="15"/>
      <c r="D155" s="222"/>
      <c r="E155" s="16"/>
      <c r="F155" s="16"/>
      <c r="G155" s="16"/>
      <c r="H155" s="16"/>
      <c r="I155" s="16"/>
      <c r="J155" s="16"/>
      <c r="K155" s="16"/>
      <c r="L155" s="16"/>
      <c r="M155" s="16"/>
      <c r="N155" s="16"/>
      <c r="O155" s="16"/>
      <c r="P155" s="16"/>
      <c r="Q155" s="16"/>
      <c r="R155" s="16"/>
      <c r="S155" s="16"/>
      <c r="T155" s="16"/>
      <c r="U155" s="16"/>
      <c r="V155" s="16"/>
      <c r="W155" s="16"/>
      <c r="X155" s="16"/>
      <c r="Y155" s="16"/>
      <c r="Z155" s="16"/>
    </row>
    <row r="156" spans="1:26" ht="12.75" customHeight="1" x14ac:dyDescent="0.2">
      <c r="A156" s="221" t="s">
        <v>159</v>
      </c>
      <c r="B156" s="491"/>
      <c r="C156" s="7"/>
      <c r="D156" s="222"/>
      <c r="E156" s="16"/>
      <c r="F156" s="16"/>
      <c r="G156" s="16"/>
      <c r="H156" s="16"/>
      <c r="I156" s="16"/>
      <c r="J156" s="16"/>
      <c r="K156" s="16"/>
      <c r="L156" s="16"/>
      <c r="M156" s="16"/>
      <c r="N156" s="16"/>
      <c r="O156" s="16"/>
      <c r="P156" s="16"/>
      <c r="Q156" s="16"/>
      <c r="R156" s="16"/>
      <c r="S156" s="16"/>
      <c r="T156" s="16"/>
      <c r="U156" s="16"/>
      <c r="V156" s="16"/>
      <c r="W156" s="16"/>
      <c r="X156" s="16"/>
      <c r="Y156" s="16"/>
      <c r="Z156" s="16"/>
    </row>
    <row r="157" spans="1:26" ht="12.75" customHeight="1" x14ac:dyDescent="0.2">
      <c r="A157" s="221" t="s">
        <v>160</v>
      </c>
      <c r="B157" s="550"/>
      <c r="C157" s="9"/>
      <c r="D157" s="222"/>
      <c r="E157" s="16"/>
      <c r="F157" s="16"/>
      <c r="G157" s="16"/>
      <c r="H157" s="16"/>
      <c r="I157" s="16"/>
      <c r="J157" s="16"/>
      <c r="K157" s="16"/>
      <c r="L157" s="16"/>
      <c r="M157" s="16"/>
      <c r="N157" s="16"/>
      <c r="O157" s="16"/>
      <c r="P157" s="16"/>
      <c r="Q157" s="16"/>
      <c r="R157" s="16"/>
      <c r="S157" s="16"/>
      <c r="T157" s="16"/>
      <c r="U157" s="16"/>
      <c r="V157" s="16"/>
      <c r="W157" s="16"/>
      <c r="X157" s="16"/>
      <c r="Y157" s="16"/>
      <c r="Z157" s="16"/>
    </row>
    <row r="158" spans="1:26" ht="12.75" customHeight="1" x14ac:dyDescent="0.2">
      <c r="A158" s="221"/>
      <c r="B158" s="7"/>
      <c r="C158" s="7"/>
      <c r="D158" s="222"/>
      <c r="E158" s="16"/>
      <c r="F158" s="16"/>
      <c r="G158" s="16"/>
      <c r="H158" s="16"/>
      <c r="I158" s="16"/>
      <c r="J158" s="16"/>
      <c r="K158" s="16"/>
      <c r="L158" s="16"/>
      <c r="M158" s="16"/>
      <c r="N158" s="16"/>
      <c r="O158" s="16"/>
      <c r="P158" s="16"/>
      <c r="Q158" s="16"/>
      <c r="R158" s="16"/>
      <c r="S158" s="16"/>
      <c r="T158" s="16"/>
      <c r="U158" s="16"/>
      <c r="V158" s="16"/>
      <c r="W158" s="16"/>
      <c r="X158" s="16"/>
      <c r="Y158" s="16"/>
      <c r="Z158" s="16"/>
    </row>
    <row r="159" spans="1:26" ht="45" customHeight="1" x14ac:dyDescent="0.2">
      <c r="A159" s="226" t="s">
        <v>142</v>
      </c>
      <c r="B159" s="7"/>
      <c r="C159" s="228"/>
      <c r="D159" s="229" t="s">
        <v>143</v>
      </c>
      <c r="E159" s="16"/>
      <c r="F159" s="16"/>
      <c r="G159" s="16"/>
      <c r="H159" s="16"/>
      <c r="I159" s="16"/>
      <c r="J159" s="16"/>
      <c r="K159" s="16"/>
      <c r="L159" s="16"/>
      <c r="M159" s="16"/>
      <c r="N159" s="16"/>
      <c r="O159" s="16"/>
      <c r="P159" s="16"/>
      <c r="Q159" s="16"/>
      <c r="R159" s="16"/>
      <c r="S159" s="16"/>
      <c r="T159" s="16"/>
      <c r="U159" s="16"/>
      <c r="V159" s="16"/>
      <c r="W159" s="16"/>
      <c r="X159" s="16"/>
      <c r="Y159" s="16"/>
      <c r="Z159" s="16"/>
    </row>
    <row r="160" spans="1:26" ht="12.75" customHeight="1" x14ac:dyDescent="0.2">
      <c r="A160" s="221" t="s">
        <v>162</v>
      </c>
      <c r="B160" s="551"/>
      <c r="C160" s="7"/>
      <c r="D160" s="230" t="str">
        <f>IF(OR(B160="yes",B161="yes"),"A","")</f>
        <v/>
      </c>
      <c r="E160" s="16"/>
      <c r="F160" s="16"/>
      <c r="G160" s="16"/>
      <c r="H160" s="16"/>
      <c r="I160" s="16"/>
      <c r="J160" s="16"/>
      <c r="K160" s="16"/>
      <c r="L160" s="16"/>
      <c r="M160" s="16"/>
      <c r="N160" s="16"/>
      <c r="O160" s="16"/>
      <c r="P160" s="16"/>
      <c r="Q160" s="16"/>
      <c r="R160" s="16"/>
      <c r="S160" s="16"/>
      <c r="T160" s="16"/>
      <c r="U160" s="16"/>
      <c r="V160" s="16"/>
      <c r="W160" s="16"/>
      <c r="X160" s="16"/>
      <c r="Y160" s="16"/>
      <c r="Z160" s="16"/>
    </row>
    <row r="161" spans="1:26" ht="12.75" customHeight="1" x14ac:dyDescent="0.2">
      <c r="A161" s="221" t="s">
        <v>164</v>
      </c>
      <c r="B161" s="552"/>
      <c r="C161" s="7"/>
      <c r="D161" s="222"/>
      <c r="E161" s="16"/>
      <c r="F161" s="16"/>
      <c r="G161" s="16"/>
      <c r="H161" s="16"/>
      <c r="I161" s="16"/>
      <c r="J161" s="16"/>
      <c r="K161" s="16"/>
      <c r="L161" s="16"/>
      <c r="M161" s="16"/>
      <c r="N161" s="16"/>
      <c r="O161" s="16"/>
      <c r="P161" s="16"/>
      <c r="Q161" s="16"/>
      <c r="R161" s="16"/>
      <c r="S161" s="16"/>
      <c r="T161" s="16"/>
      <c r="U161" s="16"/>
      <c r="V161" s="16"/>
      <c r="W161" s="16"/>
      <c r="X161" s="16"/>
      <c r="Y161" s="16"/>
      <c r="Z161" s="16"/>
    </row>
    <row r="162" spans="1:26" ht="12.75" customHeight="1" x14ac:dyDescent="0.2">
      <c r="A162" s="221" t="s">
        <v>165</v>
      </c>
      <c r="B162" s="552"/>
      <c r="C162" s="7"/>
      <c r="D162" s="230" t="str">
        <f>IF(D160="",IF(OR(B163="undocumented",AND(B162="no",B163="yes",B164="no",B167="no",B168="no")),"B",""),"")</f>
        <v/>
      </c>
      <c r="E162" s="16"/>
      <c r="F162" s="16"/>
      <c r="G162" s="16"/>
      <c r="H162" s="16"/>
      <c r="I162" s="16"/>
      <c r="J162" s="16"/>
      <c r="K162" s="16"/>
      <c r="L162" s="16"/>
      <c r="M162" s="16"/>
      <c r="N162" s="16"/>
      <c r="O162" s="16"/>
      <c r="P162" s="16"/>
      <c r="Q162" s="16"/>
      <c r="R162" s="16"/>
      <c r="S162" s="16"/>
      <c r="T162" s="16"/>
      <c r="U162" s="16"/>
      <c r="V162" s="16"/>
      <c r="W162" s="16"/>
      <c r="X162" s="16"/>
      <c r="Y162" s="16"/>
      <c r="Z162" s="16"/>
    </row>
    <row r="163" spans="1:26" ht="12.75" customHeight="1" x14ac:dyDescent="0.2">
      <c r="A163" s="221" t="s">
        <v>166</v>
      </c>
      <c r="B163" s="553"/>
      <c r="C163" s="7"/>
      <c r="D163" s="222"/>
      <c r="E163" s="16"/>
      <c r="F163" s="16"/>
      <c r="G163" s="16"/>
      <c r="H163" s="16"/>
      <c r="I163" s="16"/>
      <c r="J163" s="16"/>
      <c r="K163" s="16"/>
      <c r="L163" s="16"/>
      <c r="M163" s="16"/>
      <c r="N163" s="16"/>
      <c r="O163" s="16"/>
      <c r="P163" s="16"/>
      <c r="Q163" s="16"/>
      <c r="R163" s="16"/>
      <c r="S163" s="16"/>
      <c r="T163" s="16"/>
      <c r="U163" s="16"/>
      <c r="V163" s="16"/>
      <c r="W163" s="16"/>
      <c r="X163" s="16"/>
      <c r="Y163" s="16"/>
      <c r="Z163" s="16"/>
    </row>
    <row r="164" spans="1:26" ht="12.75" customHeight="1" x14ac:dyDescent="0.2">
      <c r="A164" s="221" t="s">
        <v>167</v>
      </c>
      <c r="B164" s="553"/>
      <c r="C164" s="7"/>
      <c r="D164" s="222"/>
      <c r="E164" s="16"/>
      <c r="F164" s="16"/>
      <c r="G164" s="16"/>
      <c r="H164" s="16"/>
      <c r="I164" s="16"/>
      <c r="J164" s="16"/>
      <c r="K164" s="16"/>
      <c r="L164" s="16"/>
      <c r="M164" s="16"/>
      <c r="N164" s="16"/>
      <c r="O164" s="16"/>
      <c r="P164" s="16"/>
      <c r="Q164" s="16"/>
      <c r="R164" s="16"/>
      <c r="S164" s="16"/>
      <c r="T164" s="16"/>
      <c r="U164" s="16"/>
      <c r="V164" s="16"/>
      <c r="W164" s="16"/>
      <c r="X164" s="16"/>
      <c r="Y164" s="16"/>
      <c r="Z164" s="16"/>
    </row>
    <row r="165" spans="1:26" ht="12.75" customHeight="1" x14ac:dyDescent="0.2">
      <c r="A165" s="221" t="s">
        <v>149</v>
      </c>
      <c r="B165" s="553"/>
      <c r="C165" s="7"/>
      <c r="D165" s="230" t="str">
        <f>IF(AND(D160="",D162=""),IF(B165="yes","C",""),"")</f>
        <v/>
      </c>
      <c r="E165" s="16"/>
      <c r="F165" s="16"/>
      <c r="G165" s="16"/>
      <c r="H165" s="16"/>
      <c r="I165" s="16"/>
      <c r="J165" s="16"/>
      <c r="K165" s="16"/>
      <c r="L165" s="16"/>
      <c r="M165" s="16"/>
      <c r="N165" s="16"/>
      <c r="O165" s="16"/>
      <c r="P165" s="16"/>
      <c r="Q165" s="16"/>
      <c r="R165" s="16"/>
      <c r="S165" s="16"/>
      <c r="T165" s="16"/>
      <c r="U165" s="16"/>
      <c r="V165" s="16"/>
      <c r="W165" s="16"/>
      <c r="X165" s="16"/>
      <c r="Y165" s="16"/>
      <c r="Z165" s="16"/>
    </row>
    <row r="166" spans="1:26" ht="14.25" customHeight="1" x14ac:dyDescent="0.2">
      <c r="A166" s="221" t="s">
        <v>168</v>
      </c>
      <c r="B166" s="553"/>
      <c r="C166" s="7"/>
      <c r="D166" s="12" t="str">
        <f>IF(AND(D160="",D162="",D165=""),IF(AND(B166="yes", OR(B168="yes",B167="yes")),"",IF(AND(B166="yes",AND(B167="no",B168="no",B169="no")),"D","")),"")</f>
        <v/>
      </c>
      <c r="E166" s="16"/>
      <c r="F166" s="16"/>
      <c r="G166" s="16"/>
      <c r="H166" s="16"/>
      <c r="I166" s="16"/>
      <c r="J166" s="16"/>
      <c r="K166" s="16"/>
      <c r="L166" s="16"/>
      <c r="M166" s="16"/>
      <c r="N166" s="16"/>
      <c r="O166" s="16"/>
      <c r="P166" s="16"/>
      <c r="Q166" s="16"/>
      <c r="R166" s="16"/>
      <c r="S166" s="16"/>
      <c r="T166" s="16"/>
      <c r="U166" s="16"/>
      <c r="V166" s="16"/>
      <c r="W166" s="16"/>
      <c r="X166" s="16"/>
      <c r="Y166" s="16"/>
      <c r="Z166" s="16"/>
    </row>
    <row r="167" spans="1:26" ht="12.75" customHeight="1" x14ac:dyDescent="0.2">
      <c r="A167" s="221" t="s">
        <v>169</v>
      </c>
      <c r="B167" s="553"/>
      <c r="C167" s="7"/>
      <c r="D167" s="222"/>
      <c r="E167" s="16"/>
      <c r="F167" s="16"/>
      <c r="G167" s="16"/>
      <c r="H167" s="16"/>
      <c r="I167" s="16"/>
      <c r="J167" s="16"/>
      <c r="K167" s="16"/>
      <c r="L167" s="16"/>
      <c r="M167" s="16"/>
      <c r="N167" s="16"/>
      <c r="O167" s="16"/>
      <c r="P167" s="16"/>
      <c r="Q167" s="16"/>
      <c r="R167" s="16"/>
      <c r="S167" s="16"/>
      <c r="T167" s="16"/>
      <c r="U167" s="16"/>
      <c r="V167" s="16"/>
      <c r="W167" s="16"/>
      <c r="X167" s="16"/>
      <c r="Y167" s="16"/>
      <c r="Z167" s="16"/>
    </row>
    <row r="168" spans="1:26" ht="12.75" customHeight="1" x14ac:dyDescent="0.2">
      <c r="A168" s="221" t="s">
        <v>170</v>
      </c>
      <c r="B168" s="553"/>
      <c r="C168" s="7"/>
      <c r="D168" s="222"/>
      <c r="E168" s="16"/>
      <c r="F168" s="16"/>
      <c r="G168" s="16"/>
      <c r="H168" s="16"/>
      <c r="I168" s="16"/>
      <c r="J168" s="16"/>
      <c r="K168" s="16"/>
      <c r="L168" s="16"/>
      <c r="M168" s="16"/>
      <c r="N168" s="16"/>
      <c r="O168" s="16"/>
      <c r="P168" s="16"/>
      <c r="Q168" s="16"/>
      <c r="R168" s="16"/>
      <c r="S168" s="16"/>
      <c r="T168" s="16"/>
      <c r="U168" s="16"/>
      <c r="V168" s="16"/>
      <c r="W168" s="16"/>
      <c r="X168" s="16"/>
      <c r="Y168" s="16"/>
      <c r="Z168" s="16"/>
    </row>
    <row r="169" spans="1:26" ht="12.75" customHeight="1" x14ac:dyDescent="0.2">
      <c r="A169" s="221" t="s">
        <v>171</v>
      </c>
      <c r="B169" s="553"/>
      <c r="C169" s="7"/>
      <c r="D169" s="222"/>
      <c r="E169" s="16"/>
      <c r="F169" s="16"/>
      <c r="G169" s="16"/>
      <c r="H169" s="16"/>
      <c r="I169" s="16"/>
      <c r="J169" s="16"/>
      <c r="K169" s="16"/>
      <c r="L169" s="16"/>
      <c r="M169" s="16"/>
      <c r="N169" s="16"/>
      <c r="O169" s="16"/>
      <c r="P169" s="16"/>
      <c r="Q169" s="16"/>
      <c r="R169" s="16"/>
      <c r="S169" s="16"/>
      <c r="T169" s="16"/>
      <c r="U169" s="16"/>
      <c r="V169" s="16"/>
      <c r="W169" s="16"/>
      <c r="X169" s="16"/>
      <c r="Y169" s="16"/>
      <c r="Z169" s="16"/>
    </row>
    <row r="170" spans="1:26" ht="12.75" customHeight="1" x14ac:dyDescent="0.2">
      <c r="A170" s="221" t="s">
        <v>172</v>
      </c>
      <c r="B170" s="553"/>
      <c r="C170" s="7"/>
      <c r="D170" s="222" t="str">
        <f>IF(AND(D160="",D162="",D165="",D166=""),IF(AND(B166="yes",B170="yes",OR(B167="Yes",B168="Yes")),"E",""),"")</f>
        <v/>
      </c>
      <c r="E170" s="16"/>
      <c r="F170" s="16"/>
      <c r="G170" s="16"/>
      <c r="H170" s="16"/>
      <c r="I170" s="16"/>
      <c r="J170" s="16"/>
      <c r="K170" s="16"/>
      <c r="L170" s="16"/>
      <c r="M170" s="16"/>
      <c r="N170" s="16"/>
      <c r="O170" s="16"/>
      <c r="P170" s="16"/>
      <c r="Q170" s="16"/>
      <c r="R170" s="16"/>
      <c r="S170" s="16"/>
      <c r="T170" s="16"/>
      <c r="U170" s="16"/>
      <c r="V170" s="16"/>
      <c r="W170" s="16"/>
      <c r="X170" s="16"/>
      <c r="Y170" s="16"/>
      <c r="Z170" s="16"/>
    </row>
    <row r="171" spans="1:26" ht="12.75" customHeight="1" x14ac:dyDescent="0.2">
      <c r="A171" s="221" t="s">
        <v>155</v>
      </c>
      <c r="B171" s="553"/>
      <c r="C171" s="7"/>
      <c r="D171" s="12" t="str">
        <f>IF(AND(D160="",D162="",D165="",D166="",D170=""),IF(B171&gt;0,"F",""),"")</f>
        <v/>
      </c>
      <c r="E171" s="16"/>
      <c r="F171" s="16"/>
      <c r="G171" s="16"/>
      <c r="H171" s="16"/>
      <c r="I171" s="16"/>
      <c r="J171" s="16"/>
      <c r="K171" s="16"/>
      <c r="L171" s="16"/>
      <c r="M171" s="16"/>
      <c r="N171" s="16"/>
      <c r="O171" s="16"/>
      <c r="P171" s="16"/>
      <c r="Q171" s="16"/>
      <c r="R171" s="16"/>
      <c r="S171" s="16"/>
      <c r="T171" s="16"/>
      <c r="U171" s="16"/>
      <c r="V171" s="16"/>
      <c r="W171" s="16"/>
      <c r="X171" s="16"/>
      <c r="Y171" s="16"/>
      <c r="Z171" s="16"/>
    </row>
    <row r="172" spans="1:26" ht="12.75" customHeight="1" thickBot="1" x14ac:dyDescent="0.25">
      <c r="A172" s="238"/>
      <c r="B172" s="232"/>
      <c r="C172" s="239"/>
      <c r="D172" s="233"/>
      <c r="E172" s="16"/>
      <c r="F172" s="16"/>
      <c r="G172" s="16"/>
      <c r="H172" s="16"/>
      <c r="I172" s="16"/>
      <c r="J172" s="16"/>
      <c r="K172" s="16"/>
      <c r="L172" s="16"/>
      <c r="M172" s="16"/>
      <c r="N172" s="16"/>
      <c r="O172" s="16"/>
      <c r="P172" s="16"/>
      <c r="Q172" s="16"/>
      <c r="R172" s="16"/>
      <c r="S172" s="16"/>
      <c r="T172" s="16"/>
      <c r="U172" s="16"/>
      <c r="V172" s="16"/>
      <c r="W172" s="16"/>
      <c r="X172" s="16"/>
      <c r="Y172" s="16"/>
      <c r="Z172" s="16"/>
    </row>
    <row r="173" spans="1:26" ht="12.75" customHeight="1" thickBot="1" x14ac:dyDescent="0.25">
      <c r="A173" s="21"/>
      <c r="B173" s="22"/>
      <c r="C173" s="22"/>
      <c r="D173" s="23"/>
      <c r="E173" s="16"/>
      <c r="F173" s="16"/>
      <c r="G173" s="7"/>
      <c r="H173" s="16"/>
      <c r="I173" s="16"/>
      <c r="J173" s="16"/>
      <c r="K173" s="16"/>
      <c r="L173" s="16"/>
      <c r="M173" s="16"/>
      <c r="N173" s="16"/>
      <c r="O173" s="16"/>
      <c r="P173" s="16"/>
      <c r="Q173" s="16"/>
      <c r="R173" s="16"/>
      <c r="S173" s="16"/>
      <c r="T173" s="16"/>
      <c r="U173" s="16"/>
      <c r="V173" s="16"/>
      <c r="W173" s="16"/>
      <c r="X173" s="16"/>
      <c r="Y173" s="16"/>
      <c r="Z173" s="16"/>
    </row>
    <row r="174" spans="1:26" ht="12.75" customHeight="1" x14ac:dyDescent="0.2">
      <c r="A174" s="234" t="s">
        <v>67</v>
      </c>
      <c r="B174" s="235"/>
      <c r="C174" s="235"/>
      <c r="D174" s="236"/>
      <c r="E174" s="1"/>
      <c r="F174" s="1"/>
      <c r="G174" s="1"/>
      <c r="H174" s="1"/>
      <c r="I174" s="1"/>
      <c r="J174" s="1"/>
      <c r="K174" s="1"/>
      <c r="L174" s="1"/>
      <c r="M174" s="1"/>
      <c r="N174" s="1"/>
      <c r="O174" s="1"/>
      <c r="P174" s="1"/>
      <c r="Q174" s="1"/>
      <c r="R174" s="1"/>
      <c r="S174" s="1"/>
      <c r="T174" s="1"/>
      <c r="U174" s="1"/>
      <c r="V174" s="1"/>
      <c r="W174" s="1"/>
      <c r="X174" s="1"/>
      <c r="Y174" s="1"/>
      <c r="Z174" s="1"/>
    </row>
    <row r="175" spans="1:26" ht="15" customHeight="1" x14ac:dyDescent="0.2">
      <c r="A175" s="221" t="s">
        <v>156</v>
      </c>
      <c r="B175" s="489" t="str">
        <f>IF('Screening Form'!C100="","",'Screening Form'!C100)</f>
        <v/>
      </c>
      <c r="C175" s="7"/>
      <c r="D175" s="222"/>
    </row>
    <row r="176" spans="1:26" ht="15" customHeight="1" x14ac:dyDescent="0.2">
      <c r="A176" s="221" t="s">
        <v>157</v>
      </c>
      <c r="B176" s="489" t="str">
        <f>IF('Screening Form'!C101="","",'Screening Form'!C101)</f>
        <v/>
      </c>
      <c r="C176" s="7"/>
      <c r="D176" s="230" t="str">
        <f>IF(B176="Spouse/Civil Union Partner",2,IF(B176="Parent/Guardian",3,IF(B176="Minor Child",4,IF(B176="Minor Sibling",5,IF(B176="Student Adult Child",6,IF(B176="Medical Power of Attorney",7,IF(B176="Other",8,"")))))))</f>
        <v/>
      </c>
    </row>
    <row r="177" spans="1:4" ht="15" customHeight="1" x14ac:dyDescent="0.2">
      <c r="A177" s="221" t="s">
        <v>158</v>
      </c>
      <c r="B177" s="492"/>
      <c r="C177" s="15"/>
      <c r="D177" s="222"/>
    </row>
    <row r="178" spans="1:4" ht="15" customHeight="1" x14ac:dyDescent="0.2">
      <c r="A178" s="221" t="s">
        <v>159</v>
      </c>
      <c r="B178" s="491"/>
      <c r="C178" s="7"/>
      <c r="D178" s="222"/>
    </row>
    <row r="179" spans="1:4" ht="15" customHeight="1" x14ac:dyDescent="0.2">
      <c r="A179" s="221" t="s">
        <v>160</v>
      </c>
      <c r="B179" s="550"/>
      <c r="C179" s="9"/>
      <c r="D179" s="222"/>
    </row>
    <row r="180" spans="1:4" ht="15" customHeight="1" x14ac:dyDescent="0.2">
      <c r="A180" s="221"/>
      <c r="B180" s="7"/>
      <c r="C180" s="7"/>
      <c r="D180" s="222"/>
    </row>
    <row r="181" spans="1:4" ht="42.75" x14ac:dyDescent="0.2">
      <c r="A181" s="226" t="s">
        <v>142</v>
      </c>
      <c r="B181" s="7"/>
      <c r="C181" s="228"/>
      <c r="D181" s="229" t="s">
        <v>143</v>
      </c>
    </row>
    <row r="182" spans="1:4" ht="15" customHeight="1" x14ac:dyDescent="0.2">
      <c r="A182" s="221" t="s">
        <v>162</v>
      </c>
      <c r="B182" s="551"/>
      <c r="C182" s="7"/>
      <c r="D182" s="230" t="str">
        <f>IF(OR(B182="yes",B183="yes"),"A","")</f>
        <v/>
      </c>
    </row>
    <row r="183" spans="1:4" ht="15" customHeight="1" x14ac:dyDescent="0.2">
      <c r="A183" s="221" t="s">
        <v>164</v>
      </c>
      <c r="B183" s="552"/>
      <c r="C183" s="7"/>
      <c r="D183" s="222"/>
    </row>
    <row r="184" spans="1:4" ht="15" customHeight="1" x14ac:dyDescent="0.2">
      <c r="A184" s="221" t="s">
        <v>165</v>
      </c>
      <c r="B184" s="552"/>
      <c r="C184" s="7"/>
      <c r="D184" s="230" t="str">
        <f>IF(D182="",IF(OR(B185="undocumented",AND(B184="no",B185="yes",B186="no",B189="no",B190="no")),"B",""),"")</f>
        <v/>
      </c>
    </row>
    <row r="185" spans="1:4" ht="15" customHeight="1" x14ac:dyDescent="0.2">
      <c r="A185" s="221" t="s">
        <v>166</v>
      </c>
      <c r="B185" s="553"/>
      <c r="C185" s="7"/>
      <c r="D185" s="222"/>
    </row>
    <row r="186" spans="1:4" ht="15" customHeight="1" x14ac:dyDescent="0.2">
      <c r="A186" s="221" t="s">
        <v>167</v>
      </c>
      <c r="B186" s="553"/>
      <c r="C186" s="7"/>
      <c r="D186" s="222"/>
    </row>
    <row r="187" spans="1:4" ht="15" customHeight="1" x14ac:dyDescent="0.2">
      <c r="A187" s="221" t="s">
        <v>149</v>
      </c>
      <c r="B187" s="553"/>
      <c r="C187" s="7"/>
      <c r="D187" s="230" t="str">
        <f>IF(AND(D182="",D184=""),IF(B187="yes","C",""),"")</f>
        <v/>
      </c>
    </row>
    <row r="188" spans="1:4" ht="15" customHeight="1" x14ac:dyDescent="0.2">
      <c r="A188" s="221" t="s">
        <v>168</v>
      </c>
      <c r="B188" s="553"/>
      <c r="C188" s="7"/>
      <c r="D188" s="12" t="str">
        <f>IF(AND(D182="",D184="",D187=""),IF(AND(B188="yes", OR(B190="yes",B189="yes")),"",IF(AND(B188="yes",AND(B189="no",B190="no",B191="no")),"D","")),"")</f>
        <v/>
      </c>
    </row>
    <row r="189" spans="1:4" ht="15" customHeight="1" x14ac:dyDescent="0.2">
      <c r="A189" s="221" t="s">
        <v>169</v>
      </c>
      <c r="B189" s="553"/>
      <c r="C189" s="7"/>
      <c r="D189" s="222"/>
    </row>
    <row r="190" spans="1:4" ht="15" customHeight="1" x14ac:dyDescent="0.2">
      <c r="A190" s="221" t="s">
        <v>170</v>
      </c>
      <c r="B190" s="553"/>
      <c r="C190" s="7"/>
      <c r="D190" s="222"/>
    </row>
    <row r="191" spans="1:4" ht="15" customHeight="1" x14ac:dyDescent="0.2">
      <c r="A191" s="221" t="s">
        <v>171</v>
      </c>
      <c r="B191" s="553"/>
      <c r="C191" s="7"/>
      <c r="D191" s="222"/>
    </row>
    <row r="192" spans="1:4" ht="15" customHeight="1" x14ac:dyDescent="0.2">
      <c r="A192" s="221" t="s">
        <v>172</v>
      </c>
      <c r="B192" s="553"/>
      <c r="C192" s="7"/>
      <c r="D192" s="222" t="str">
        <f>IF(AND(D182="",D184="",D187="",D188=""),IF(AND(B188="yes",B192="yes",OR(B189="Yes",B190="Yes")),"E",""),"")</f>
        <v/>
      </c>
    </row>
    <row r="193" spans="1:4" ht="15" customHeight="1" x14ac:dyDescent="0.2">
      <c r="A193" s="221" t="s">
        <v>155</v>
      </c>
      <c r="B193" s="553"/>
      <c r="C193" s="7"/>
      <c r="D193" s="12" t="str">
        <f>IF(AND(D182="",D184="",D187="",D188="",D192=""),IF(B193&gt;0,"F",""),"")</f>
        <v/>
      </c>
    </row>
    <row r="194" spans="1:4" ht="15" customHeight="1" thickBot="1" x14ac:dyDescent="0.25">
      <c r="A194" s="238"/>
      <c r="B194" s="232"/>
      <c r="C194" s="239"/>
      <c r="D194" s="233"/>
    </row>
    <row r="195" spans="1:4" ht="15" customHeight="1" thickBot="1" x14ac:dyDescent="0.25">
      <c r="A195" s="21"/>
      <c r="B195" s="22"/>
      <c r="C195" s="22"/>
      <c r="D195" s="23"/>
    </row>
    <row r="196" spans="1:4" ht="15" customHeight="1" x14ac:dyDescent="0.2">
      <c r="A196" s="234" t="s">
        <v>71</v>
      </c>
      <c r="B196" s="235"/>
      <c r="C196" s="235"/>
      <c r="D196" s="236"/>
    </row>
    <row r="197" spans="1:4" ht="15" customHeight="1" x14ac:dyDescent="0.2">
      <c r="A197" s="221" t="s">
        <v>156</v>
      </c>
      <c r="B197" s="489" t="str">
        <f>IF('Screening Form'!C106="","",'Screening Form'!C106)</f>
        <v/>
      </c>
      <c r="C197" s="7"/>
      <c r="D197" s="222"/>
    </row>
    <row r="198" spans="1:4" ht="15" customHeight="1" x14ac:dyDescent="0.2">
      <c r="A198" s="221" t="s">
        <v>157</v>
      </c>
      <c r="B198" s="489" t="str">
        <f>IF('Screening Form'!C107="","",'Screening Form'!C107)</f>
        <v/>
      </c>
      <c r="C198" s="7"/>
      <c r="D198" s="230" t="str">
        <f>IF(B198="Spouse/Civil Union Partner",2,IF(B198="Parent/Guardian",3,IF(B198="Minor Child",4,IF(B198="Minor Sibling",5,IF(B198="Student Adult Child",6,IF(B198="Medical Power of Attorney",7,IF(B198="Other",8,"")))))))</f>
        <v/>
      </c>
    </row>
    <row r="199" spans="1:4" ht="15" customHeight="1" x14ac:dyDescent="0.2">
      <c r="A199" s="221" t="s">
        <v>158</v>
      </c>
      <c r="B199" s="492"/>
      <c r="C199" s="15"/>
      <c r="D199" s="222"/>
    </row>
    <row r="200" spans="1:4" ht="15" customHeight="1" x14ac:dyDescent="0.2">
      <c r="A200" s="221" t="s">
        <v>159</v>
      </c>
      <c r="B200" s="491"/>
      <c r="C200" s="7"/>
      <c r="D200" s="222"/>
    </row>
    <row r="201" spans="1:4" ht="15" customHeight="1" x14ac:dyDescent="0.2">
      <c r="A201" s="221" t="s">
        <v>160</v>
      </c>
      <c r="B201" s="550"/>
      <c r="C201" s="9"/>
      <c r="D201" s="222"/>
    </row>
    <row r="202" spans="1:4" ht="15" customHeight="1" x14ac:dyDescent="0.2">
      <c r="A202" s="221"/>
      <c r="B202" s="7"/>
      <c r="C202" s="7"/>
      <c r="D202" s="222"/>
    </row>
    <row r="203" spans="1:4" ht="42.75" x14ac:dyDescent="0.2">
      <c r="A203" s="226" t="s">
        <v>142</v>
      </c>
      <c r="B203" s="7"/>
      <c r="C203" s="228"/>
      <c r="D203" s="229" t="s">
        <v>143</v>
      </c>
    </row>
    <row r="204" spans="1:4" ht="15" customHeight="1" x14ac:dyDescent="0.2">
      <c r="A204" s="221" t="s">
        <v>162</v>
      </c>
      <c r="B204" s="551"/>
      <c r="C204" s="7"/>
      <c r="D204" s="230" t="str">
        <f>IF(OR(B204="yes",B205="yes"),"A","")</f>
        <v/>
      </c>
    </row>
    <row r="205" spans="1:4" ht="15" customHeight="1" x14ac:dyDescent="0.2">
      <c r="A205" s="221" t="s">
        <v>164</v>
      </c>
      <c r="B205" s="552"/>
      <c r="C205" s="7"/>
      <c r="D205" s="222"/>
    </row>
    <row r="206" spans="1:4" ht="15" customHeight="1" x14ac:dyDescent="0.2">
      <c r="A206" s="221" t="s">
        <v>165</v>
      </c>
      <c r="B206" s="552"/>
      <c r="C206" s="7"/>
      <c r="D206" s="230" t="str">
        <f>IF(D204="",IF(OR(B207="undocumented",AND(B206="no",B207="yes",B208="no",B211="no",B212="no")),"B",""),"")</f>
        <v/>
      </c>
    </row>
    <row r="207" spans="1:4" ht="15" customHeight="1" x14ac:dyDescent="0.2">
      <c r="A207" s="221" t="s">
        <v>166</v>
      </c>
      <c r="B207" s="553"/>
      <c r="C207" s="7"/>
      <c r="D207" s="222"/>
    </row>
    <row r="208" spans="1:4" ht="15" customHeight="1" x14ac:dyDescent="0.2">
      <c r="A208" s="221" t="s">
        <v>167</v>
      </c>
      <c r="B208" s="553"/>
      <c r="C208" s="7"/>
      <c r="D208" s="222"/>
    </row>
    <row r="209" spans="1:4" ht="15" customHeight="1" x14ac:dyDescent="0.2">
      <c r="A209" s="221" t="s">
        <v>149</v>
      </c>
      <c r="B209" s="553"/>
      <c r="C209" s="7"/>
      <c r="D209" s="230" t="str">
        <f>IF(AND(D204="",D206=""),IF(B209="yes","C",""),"")</f>
        <v/>
      </c>
    </row>
    <row r="210" spans="1:4" ht="15" customHeight="1" x14ac:dyDescent="0.2">
      <c r="A210" s="221" t="s">
        <v>168</v>
      </c>
      <c r="B210" s="553"/>
      <c r="C210" s="7"/>
      <c r="D210" s="12" t="str">
        <f>IF(AND(D204="",D206="",D209=""),IF(AND(B210="yes", OR(B212="yes",B211="yes")),"",IF(AND(B210="yes",AND(B211="no",B212="no",B213="no")),"D","")),"")</f>
        <v/>
      </c>
    </row>
    <row r="211" spans="1:4" ht="15" customHeight="1" x14ac:dyDescent="0.2">
      <c r="A211" s="221" t="s">
        <v>169</v>
      </c>
      <c r="B211" s="553"/>
      <c r="C211" s="7"/>
      <c r="D211" s="222"/>
    </row>
    <row r="212" spans="1:4" ht="15" customHeight="1" x14ac:dyDescent="0.2">
      <c r="A212" s="221" t="s">
        <v>170</v>
      </c>
      <c r="B212" s="553"/>
      <c r="C212" s="7"/>
      <c r="D212" s="222"/>
    </row>
    <row r="213" spans="1:4" ht="15" customHeight="1" x14ac:dyDescent="0.2">
      <c r="A213" s="221" t="s">
        <v>171</v>
      </c>
      <c r="B213" s="553"/>
      <c r="C213" s="7"/>
      <c r="D213" s="222"/>
    </row>
    <row r="214" spans="1:4" ht="15" customHeight="1" x14ac:dyDescent="0.2">
      <c r="A214" s="221" t="s">
        <v>172</v>
      </c>
      <c r="B214" s="553"/>
      <c r="C214" s="7"/>
      <c r="D214" s="222" t="str">
        <f>IF(AND(D204="",D206="",D209="",D210=""),IF(AND(B210="yes",B214="yes",OR(B211="Yes",B212="Yes")),"E",""),"")</f>
        <v/>
      </c>
    </row>
    <row r="215" spans="1:4" ht="15" customHeight="1" x14ac:dyDescent="0.2">
      <c r="A215" s="221" t="s">
        <v>155</v>
      </c>
      <c r="B215" s="553"/>
      <c r="C215" s="7"/>
      <c r="D215" s="12" t="str">
        <f>IF(AND(D204="",D206="",D209="",D210="",D214=""),IF(B215&gt;0,"F",""),"")</f>
        <v/>
      </c>
    </row>
    <row r="216" spans="1:4" ht="15" customHeight="1" thickBot="1" x14ac:dyDescent="0.25">
      <c r="A216" s="238"/>
      <c r="B216" s="232"/>
      <c r="C216" s="239"/>
      <c r="D216" s="233"/>
    </row>
    <row r="217" spans="1:4" ht="15" customHeight="1" thickBot="1" x14ac:dyDescent="0.25">
      <c r="A217" s="21"/>
      <c r="B217" s="22"/>
      <c r="C217" s="22"/>
      <c r="D217" s="23"/>
    </row>
    <row r="218" spans="1:4" ht="15" customHeight="1" x14ac:dyDescent="0.2">
      <c r="A218" s="234" t="s">
        <v>75</v>
      </c>
      <c r="B218" s="235"/>
      <c r="C218" s="235"/>
      <c r="D218" s="236"/>
    </row>
    <row r="219" spans="1:4" ht="15" customHeight="1" x14ac:dyDescent="0.2">
      <c r="A219" s="221" t="s">
        <v>156</v>
      </c>
      <c r="B219" s="489" t="str">
        <f>IF('Screening Form'!C112="","",'Screening Form'!C112)</f>
        <v/>
      </c>
      <c r="C219" s="7"/>
      <c r="D219" s="222"/>
    </row>
    <row r="220" spans="1:4" ht="15" customHeight="1" x14ac:dyDescent="0.2">
      <c r="A220" s="221" t="s">
        <v>157</v>
      </c>
      <c r="B220" s="489" t="str">
        <f>IF('Screening Form'!C113="","",'Screening Form'!C113)</f>
        <v/>
      </c>
      <c r="C220" s="7"/>
      <c r="D220" s="230" t="str">
        <f>IF(B220="Spouse/Civil Union Partner",2,IF(B220="Parent/Guardian",3,IF(B220="Minor Child",4,IF(B220="Minor Sibling",5,IF(B220="Student Adult Child",6,IF(B220="Medical Power of Attorney",7,IF(B220="Other",8,"")))))))</f>
        <v/>
      </c>
    </row>
    <row r="221" spans="1:4" ht="15" customHeight="1" x14ac:dyDescent="0.2">
      <c r="A221" s="221" t="s">
        <v>158</v>
      </c>
      <c r="B221" s="492"/>
      <c r="C221" s="15"/>
      <c r="D221" s="222"/>
    </row>
    <row r="222" spans="1:4" ht="15" customHeight="1" x14ac:dyDescent="0.2">
      <c r="A222" s="221" t="s">
        <v>159</v>
      </c>
      <c r="B222" s="491"/>
      <c r="C222" s="7"/>
      <c r="D222" s="222"/>
    </row>
    <row r="223" spans="1:4" ht="15" customHeight="1" x14ac:dyDescent="0.2">
      <c r="A223" s="221" t="s">
        <v>160</v>
      </c>
      <c r="B223" s="550"/>
      <c r="C223" s="9"/>
      <c r="D223" s="222"/>
    </row>
    <row r="224" spans="1:4" ht="15" customHeight="1" x14ac:dyDescent="0.2">
      <c r="A224" s="221"/>
      <c r="B224" s="7"/>
      <c r="C224" s="7"/>
      <c r="D224" s="222"/>
    </row>
    <row r="225" spans="1:4" ht="42.75" x14ac:dyDescent="0.2">
      <c r="A225" s="226" t="s">
        <v>142</v>
      </c>
      <c r="B225" s="7"/>
      <c r="C225" s="228"/>
      <c r="D225" s="229" t="s">
        <v>143</v>
      </c>
    </row>
    <row r="226" spans="1:4" ht="15" customHeight="1" x14ac:dyDescent="0.2">
      <c r="A226" s="221" t="s">
        <v>162</v>
      </c>
      <c r="B226" s="551"/>
      <c r="C226" s="7"/>
      <c r="D226" s="230" t="str">
        <f>IF(OR(B226="yes",B227="yes"),"A","")</f>
        <v/>
      </c>
    </row>
    <row r="227" spans="1:4" ht="15" customHeight="1" x14ac:dyDescent="0.2">
      <c r="A227" s="221" t="s">
        <v>164</v>
      </c>
      <c r="B227" s="552"/>
      <c r="C227" s="7"/>
      <c r="D227" s="222"/>
    </row>
    <row r="228" spans="1:4" ht="15" customHeight="1" x14ac:dyDescent="0.2">
      <c r="A228" s="221" t="s">
        <v>165</v>
      </c>
      <c r="B228" s="552"/>
      <c r="C228" s="7"/>
      <c r="D228" s="230" t="str">
        <f>IF(D226="",IF(OR(B229="undocumented",AND(B228="no",B229="yes",B230="no",B233="no",B234="no")),"B",""),"")</f>
        <v/>
      </c>
    </row>
    <row r="229" spans="1:4" ht="15" customHeight="1" x14ac:dyDescent="0.2">
      <c r="A229" s="221" t="s">
        <v>166</v>
      </c>
      <c r="B229" s="553"/>
      <c r="C229" s="7"/>
      <c r="D229" s="222"/>
    </row>
    <row r="230" spans="1:4" ht="15" customHeight="1" x14ac:dyDescent="0.2">
      <c r="A230" s="221" t="s">
        <v>167</v>
      </c>
      <c r="B230" s="553"/>
      <c r="C230" s="7"/>
      <c r="D230" s="222"/>
    </row>
    <row r="231" spans="1:4" ht="15" customHeight="1" x14ac:dyDescent="0.2">
      <c r="A231" s="221" t="s">
        <v>149</v>
      </c>
      <c r="B231" s="553"/>
      <c r="C231" s="7"/>
      <c r="D231" s="230" t="str">
        <f>IF(AND(D226="",D228=""),IF(B231="yes","C",""),"")</f>
        <v/>
      </c>
    </row>
    <row r="232" spans="1:4" ht="15" customHeight="1" x14ac:dyDescent="0.2">
      <c r="A232" s="221" t="s">
        <v>168</v>
      </c>
      <c r="B232" s="553"/>
      <c r="C232" s="7"/>
      <c r="D232" s="12" t="str">
        <f>IF(AND(D226="",D228="",D231=""),IF(AND(B232="yes", OR(B234="yes",B233="yes")),"",IF(AND(B232="yes",AND(B233="no",B234="no",B235="no")),"D","")),"")</f>
        <v/>
      </c>
    </row>
    <row r="233" spans="1:4" ht="15" customHeight="1" x14ac:dyDescent="0.2">
      <c r="A233" s="221" t="s">
        <v>169</v>
      </c>
      <c r="B233" s="553"/>
      <c r="C233" s="7"/>
      <c r="D233" s="222"/>
    </row>
    <row r="234" spans="1:4" ht="15" customHeight="1" x14ac:dyDescent="0.2">
      <c r="A234" s="221" t="s">
        <v>170</v>
      </c>
      <c r="B234" s="553"/>
      <c r="C234" s="7"/>
      <c r="D234" s="222"/>
    </row>
    <row r="235" spans="1:4" ht="15" customHeight="1" x14ac:dyDescent="0.2">
      <c r="A235" s="221" t="s">
        <v>171</v>
      </c>
      <c r="B235" s="553"/>
      <c r="C235" s="7"/>
      <c r="D235" s="222"/>
    </row>
    <row r="236" spans="1:4" ht="15" customHeight="1" x14ac:dyDescent="0.2">
      <c r="A236" s="221" t="s">
        <v>172</v>
      </c>
      <c r="B236" s="553"/>
      <c r="C236" s="7"/>
      <c r="D236" s="222" t="str">
        <f>IF(AND(D226="",D228="",D231="",D232=""),IF(AND(B232="yes",B236="yes",OR(B233="Yes",B234="Yes")),"E",""),"")</f>
        <v/>
      </c>
    </row>
    <row r="237" spans="1:4" ht="15" customHeight="1" x14ac:dyDescent="0.2">
      <c r="A237" s="221" t="s">
        <v>155</v>
      </c>
      <c r="B237" s="553"/>
      <c r="C237" s="7"/>
      <c r="D237" s="12" t="str">
        <f>IF(AND(D226="",D228="",D231="",D232="",D236=""),IF(B237&gt;0,"F",""),"")</f>
        <v/>
      </c>
    </row>
    <row r="238" spans="1:4" ht="15" customHeight="1" thickBot="1" x14ac:dyDescent="0.25">
      <c r="A238" s="238"/>
      <c r="B238" s="232"/>
      <c r="C238" s="239"/>
      <c r="D238" s="233"/>
    </row>
  </sheetData>
  <sheetProtection algorithmName="SHA-512" hashValue="ZH5grnifk4knRFVn/js324fQLiuWMnss3S/ZnyZcY63ylaiaXpQXocH0B2ahDNeOC1jctkt2E+Aq3vUaXunGGA==" saltValue="JHu7rZXrU2rf1/KooQzDPg==" spinCount="100000" sheet="1" selectLockedCells="1"/>
  <pageMargins left="0.75" right="0.75" top="1" bottom="1" header="0" footer="0"/>
  <pageSetup scale="71" fitToHeight="0" orientation="portrait" r:id="rId1"/>
  <rowBreaks count="1" manualBreakCount="1">
    <brk id="62" max="3" man="1"/>
  </rowBreaks>
  <drawing r:id="rId2"/>
  <extLst>
    <ext xmlns:x14="http://schemas.microsoft.com/office/spreadsheetml/2009/9/main" uri="{CCE6A557-97BC-4b89-ADB6-D9C93CAAB3DF}">
      <x14:dataValidations xmlns:xm="http://schemas.microsoft.com/office/excel/2006/main" count="6">
        <x14:dataValidation type="list" allowBlank="1" showInputMessage="1" prompt="If denial letter has been received by the client, attach to application." xr:uid="{00000000-0002-0000-0000-000001000000}">
          <x14:formula1>
            <xm:f>'Background Information'!$F$25:$F$26</xm:f>
          </x14:formula1>
          <xm:sqref>B28 B160 B138 B116 B94 B72 B50 B182 B204 B226</xm:sqref>
        </x14:dataValidation>
        <x14:dataValidation type="list" allowBlank="1" showErrorMessage="1" xr:uid="{00000000-0002-0000-0000-000003000000}">
          <x14:formula1>
            <xm:f>'Background Information'!#REF!</xm:f>
          </x14:formula1>
          <xm:sqref>B85</xm:sqref>
        </x14:dataValidation>
        <x14:dataValidation type="list" allowBlank="1" showErrorMessage="1" xr:uid="{00000000-0002-0000-0000-000004000000}">
          <x14:formula1>
            <xm:f>'Background Information'!$F$25:$F$26</xm:f>
          </x14:formula1>
          <xm:sqref>B166:B170 B142 B144:B148 B120 B122:B126 B98 B100:B104 B76 B78:B82 B54 B56:B60 B32 B34:B38 B208 B188:B192 B164 B210:B214 B186 B232:B236 B30 B52 B74 B96 B118 B140 B162 B184 B206 B228 B230</xm:sqref>
        </x14:dataValidation>
        <x14:dataValidation type="list" allowBlank="1" showErrorMessage="1" xr:uid="{00000000-0002-0000-0000-000000000000}">
          <x14:formula1>
            <xm:f>'Background Information'!$F$29:$F$31</xm:f>
          </x14:formula1>
          <xm:sqref>B33 B231 B209 B187 B55 B77 B99 B121 B143 B165</xm:sqref>
        </x14:dataValidation>
        <x14:dataValidation type="list" allowBlank="1" showInputMessage="1" prompt="If denial letter has been received by the client, attach to application." xr:uid="{00000000-0002-0000-0000-000002000000}">
          <x14:formula1>
            <xm:f>'Background Information'!$F$29:$F$31</xm:f>
          </x14:formula1>
          <xm:sqref>B29 B227 B205 B183 B51 B73 B95 B117 B139 B161</xm:sqref>
        </x14:dataValidation>
        <x14:dataValidation type="list" allowBlank="1" showErrorMessage="1" xr:uid="{EB63E140-96D3-43C2-96B5-1AA38F326F0B}">
          <x14:formula1>
            <xm:f>'Background Information'!$F$25:$F$27</xm:f>
          </x14:formula1>
          <xm:sqref>B31 B53 B75 B97 B119 B141 B163 B185 B207 B229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Z46"/>
  <sheetViews>
    <sheetView showGridLines="0" showRowColHeaders="0" zoomScaleNormal="100" workbookViewId="0">
      <selection activeCell="I11" sqref="I11"/>
    </sheetView>
  </sheetViews>
  <sheetFormatPr defaultColWidth="12.625" defaultRowHeight="15" customHeight="1" x14ac:dyDescent="0.2"/>
  <cols>
    <col min="1" max="1" width="63.125" customWidth="1"/>
    <col min="2" max="2" width="13.5" customWidth="1"/>
    <col min="3" max="3" width="9.5" customWidth="1"/>
    <col min="4" max="4" width="15.25" customWidth="1"/>
    <col min="5" max="5" width="13" customWidth="1"/>
    <col min="6" max="7" width="7.75" customWidth="1"/>
    <col min="8" max="8" width="46.375" customWidth="1"/>
    <col min="9" max="9" width="17.875" customWidth="1"/>
    <col min="10" max="11" width="7.75" customWidth="1"/>
    <col min="12" max="14" width="7.75" hidden="1" customWidth="1"/>
    <col min="15" max="26" width="7.75" customWidth="1"/>
  </cols>
  <sheetData>
    <row r="1" spans="1:26" ht="15" customHeight="1" thickBot="1" x14ac:dyDescent="0.25">
      <c r="A1" s="240"/>
      <c r="B1" s="241"/>
      <c r="C1" s="241"/>
      <c r="D1" s="241"/>
      <c r="E1" s="242"/>
      <c r="F1" s="24"/>
      <c r="G1" s="350"/>
      <c r="H1" s="289"/>
      <c r="I1" s="549"/>
      <c r="J1" s="24"/>
      <c r="K1" s="24"/>
      <c r="L1" s="24"/>
      <c r="M1" s="24"/>
      <c r="N1" s="24"/>
      <c r="O1" s="24"/>
      <c r="P1" s="24"/>
      <c r="Q1" s="24"/>
      <c r="R1" s="24"/>
      <c r="S1" s="24"/>
      <c r="T1" s="24"/>
      <c r="U1" s="24"/>
      <c r="V1" s="24"/>
      <c r="W1" s="24"/>
      <c r="X1" s="24"/>
      <c r="Y1" s="24"/>
      <c r="Z1" s="24"/>
    </row>
    <row r="2" spans="1:26" ht="15" customHeight="1" x14ac:dyDescent="0.2">
      <c r="A2" s="196"/>
      <c r="B2" s="24"/>
      <c r="C2" s="24"/>
      <c r="D2" s="24"/>
      <c r="E2" s="244"/>
      <c r="F2" s="24"/>
      <c r="G2" s="24"/>
      <c r="H2" s="543"/>
      <c r="I2" s="544"/>
      <c r="J2" s="24"/>
      <c r="K2" s="24"/>
      <c r="L2" s="24"/>
      <c r="M2" s="24"/>
      <c r="N2" s="24"/>
      <c r="O2" s="24"/>
      <c r="P2" s="24"/>
      <c r="Q2" s="24"/>
      <c r="R2" s="24"/>
      <c r="S2" s="24"/>
      <c r="T2" s="24"/>
      <c r="U2" s="24"/>
      <c r="V2" s="24"/>
      <c r="W2" s="24"/>
      <c r="X2" s="24"/>
      <c r="Y2" s="24"/>
      <c r="Z2" s="24"/>
    </row>
    <row r="3" spans="1:26" ht="15" customHeight="1" x14ac:dyDescent="0.2">
      <c r="A3" s="196"/>
      <c r="B3" s="24"/>
      <c r="C3" s="24"/>
      <c r="D3" s="24"/>
      <c r="E3" s="244"/>
      <c r="F3" s="24"/>
      <c r="G3" s="24"/>
      <c r="H3" s="545" t="s">
        <v>173</v>
      </c>
      <c r="I3" s="546"/>
      <c r="J3" s="24"/>
      <c r="K3" s="24"/>
      <c r="L3" s="24"/>
      <c r="M3" s="24"/>
      <c r="N3" s="24"/>
      <c r="O3" s="24"/>
      <c r="P3" s="24"/>
      <c r="Q3" s="24"/>
      <c r="R3" s="24"/>
      <c r="S3" s="24"/>
      <c r="T3" s="24"/>
      <c r="U3" s="24"/>
      <c r="V3" s="24"/>
      <c r="W3" s="24"/>
      <c r="X3" s="24"/>
      <c r="Y3" s="24"/>
      <c r="Z3" s="24"/>
    </row>
    <row r="4" spans="1:26" ht="15" customHeight="1" x14ac:dyDescent="0.2">
      <c r="A4" s="196"/>
      <c r="B4" s="24"/>
      <c r="C4" s="24"/>
      <c r="D4" s="24"/>
      <c r="E4" s="244"/>
      <c r="F4" s="24"/>
      <c r="G4" s="24"/>
      <c r="H4" s="545" t="s">
        <v>174</v>
      </c>
      <c r="I4" s="546"/>
      <c r="J4" s="24"/>
      <c r="K4" s="24"/>
      <c r="L4" s="24"/>
      <c r="M4" s="24"/>
      <c r="N4" s="24"/>
      <c r="O4" s="24"/>
      <c r="P4" s="24"/>
      <c r="Q4" s="24"/>
      <c r="R4" s="24"/>
      <c r="S4" s="24"/>
      <c r="T4" s="24"/>
      <c r="U4" s="24"/>
      <c r="V4" s="24"/>
      <c r="W4" s="24"/>
      <c r="X4" s="24"/>
      <c r="Y4" s="24"/>
      <c r="Z4" s="24"/>
    </row>
    <row r="5" spans="1:26" ht="15.75" customHeight="1" x14ac:dyDescent="0.2">
      <c r="A5" s="525" t="s">
        <v>123</v>
      </c>
      <c r="B5" s="27"/>
      <c r="C5" s="28"/>
      <c r="D5" s="28"/>
      <c r="E5" s="29"/>
      <c r="F5" s="24"/>
      <c r="G5" s="24"/>
      <c r="H5" s="545" t="s">
        <v>175</v>
      </c>
      <c r="I5" s="546"/>
      <c r="J5" s="24"/>
      <c r="K5" s="24"/>
      <c r="L5" s="24"/>
      <c r="M5" s="24"/>
      <c r="N5" s="24"/>
      <c r="O5" s="24"/>
      <c r="P5" s="24"/>
      <c r="Q5" s="24"/>
      <c r="R5" s="24"/>
      <c r="S5" s="24"/>
      <c r="T5" s="24"/>
      <c r="U5" s="24"/>
      <c r="V5" s="24"/>
      <c r="W5" s="24"/>
      <c r="X5" s="24"/>
      <c r="Y5" s="24"/>
      <c r="Z5" s="24"/>
    </row>
    <row r="6" spans="1:26" ht="15" customHeight="1" x14ac:dyDescent="0.2">
      <c r="A6" s="245"/>
      <c r="B6" s="246" t="s">
        <v>176</v>
      </c>
      <c r="C6" s="247"/>
      <c r="D6" s="247"/>
      <c r="E6" s="30"/>
      <c r="F6" s="24"/>
      <c r="G6" s="24"/>
      <c r="H6" s="545" t="s">
        <v>177</v>
      </c>
      <c r="I6" s="546"/>
      <c r="J6" s="24"/>
      <c r="K6" s="24"/>
      <c r="L6" s="24"/>
      <c r="M6" s="24"/>
      <c r="N6" s="24"/>
      <c r="O6" s="24"/>
      <c r="P6" s="24"/>
      <c r="Q6" s="24"/>
      <c r="R6" s="24"/>
      <c r="S6" s="24"/>
      <c r="T6" s="24"/>
      <c r="U6" s="24"/>
      <c r="V6" s="24"/>
      <c r="W6" s="24"/>
      <c r="X6" s="24"/>
      <c r="Y6" s="24"/>
      <c r="Z6" s="24"/>
    </row>
    <row r="7" spans="1:26" ht="15" customHeight="1" x14ac:dyDescent="0.2">
      <c r="A7" s="248"/>
      <c r="B7" s="31"/>
      <c r="C7" s="31"/>
      <c r="D7" s="31"/>
      <c r="E7" s="249"/>
      <c r="F7" s="32"/>
      <c r="G7" s="32"/>
      <c r="H7" s="545" t="s">
        <v>178</v>
      </c>
      <c r="I7" s="546"/>
      <c r="J7" s="32"/>
      <c r="K7" s="32"/>
      <c r="L7" s="24"/>
      <c r="M7" s="24"/>
      <c r="N7" s="24"/>
      <c r="O7" s="24"/>
      <c r="P7" s="24"/>
      <c r="Q7" s="24"/>
      <c r="R7" s="24"/>
      <c r="S7" s="24"/>
      <c r="T7" s="24"/>
      <c r="U7" s="24"/>
      <c r="V7" s="24"/>
      <c r="W7" s="24"/>
      <c r="X7" s="24"/>
      <c r="Y7" s="24"/>
      <c r="Z7" s="24"/>
    </row>
    <row r="8" spans="1:26" ht="15" customHeight="1" thickBot="1" x14ac:dyDescent="0.25">
      <c r="A8" s="33" t="s">
        <v>179</v>
      </c>
      <c r="B8" s="34" t="s">
        <v>180</v>
      </c>
      <c r="C8" s="34"/>
      <c r="D8" s="34"/>
      <c r="E8" s="250" t="s">
        <v>181</v>
      </c>
      <c r="F8" s="32"/>
      <c r="G8" s="32"/>
      <c r="H8" s="547"/>
      <c r="I8" s="548"/>
      <c r="J8" s="32"/>
      <c r="K8" s="32"/>
      <c r="L8" s="24"/>
      <c r="M8" s="24"/>
      <c r="N8" s="24"/>
      <c r="O8" s="24"/>
      <c r="P8" s="24"/>
      <c r="Q8" s="24"/>
      <c r="R8" s="24"/>
      <c r="S8" s="24"/>
      <c r="T8" s="24"/>
      <c r="U8" s="24"/>
      <c r="V8" s="24"/>
      <c r="W8" s="24"/>
      <c r="X8" s="24"/>
      <c r="Y8" s="24"/>
      <c r="Z8" s="24"/>
    </row>
    <row r="9" spans="1:26" ht="15.75" thickBot="1" x14ac:dyDescent="0.25">
      <c r="A9" s="196" t="s">
        <v>182</v>
      </c>
      <c r="B9" s="252"/>
      <c r="C9" s="252"/>
      <c r="D9" s="24"/>
      <c r="E9" s="244"/>
      <c r="F9" s="35"/>
      <c r="G9" s="35"/>
      <c r="H9" s="24"/>
      <c r="I9" s="24"/>
      <c r="J9" s="35"/>
      <c r="K9" s="35"/>
      <c r="L9" s="36" t="s">
        <v>183</v>
      </c>
      <c r="M9" s="36"/>
      <c r="N9" s="24"/>
      <c r="O9" s="24"/>
      <c r="P9" s="24"/>
      <c r="Q9" s="24"/>
      <c r="R9" s="24"/>
      <c r="S9" s="24"/>
      <c r="T9" s="24"/>
      <c r="U9" s="24"/>
      <c r="V9" s="24"/>
      <c r="W9" s="24"/>
      <c r="X9" s="24"/>
      <c r="Y9" s="24"/>
      <c r="Z9" s="24"/>
    </row>
    <row r="10" spans="1:26" ht="15.75" thickBot="1" x14ac:dyDescent="0.25">
      <c r="A10" s="37" t="s">
        <v>184</v>
      </c>
      <c r="B10" s="38">
        <f>I22</f>
        <v>0</v>
      </c>
      <c r="C10" s="39"/>
      <c r="D10" s="34"/>
      <c r="E10" s="253">
        <f>IF(B10&gt;0,B10*12,0)</f>
        <v>0</v>
      </c>
      <c r="F10" s="24"/>
      <c r="G10" s="24"/>
      <c r="H10" s="40" t="s">
        <v>185</v>
      </c>
      <c r="I10" s="41"/>
      <c r="J10" s="24"/>
      <c r="K10" s="24"/>
      <c r="L10" s="42" t="s">
        <v>186</v>
      </c>
      <c r="M10" s="42">
        <v>4.3330000000000002</v>
      </c>
      <c r="N10" s="24">
        <v>52</v>
      </c>
      <c r="O10" s="24"/>
      <c r="P10" s="24"/>
      <c r="Q10" s="24"/>
      <c r="R10" s="24"/>
      <c r="S10" s="24"/>
      <c r="T10" s="24"/>
      <c r="U10" s="24"/>
      <c r="V10" s="24"/>
      <c r="W10" s="24"/>
      <c r="X10" s="24"/>
      <c r="Y10" s="24"/>
      <c r="Z10" s="24"/>
    </row>
    <row r="11" spans="1:26" ht="22.5" customHeight="1" x14ac:dyDescent="0.2">
      <c r="A11" s="254" t="s">
        <v>187</v>
      </c>
      <c r="B11" s="255"/>
      <c r="C11" s="256" t="s">
        <v>188</v>
      </c>
      <c r="D11" s="31" t="s">
        <v>189</v>
      </c>
      <c r="E11" s="257"/>
      <c r="F11" s="24"/>
      <c r="G11" s="24"/>
      <c r="H11" s="462" t="s">
        <v>190</v>
      </c>
      <c r="I11" s="482"/>
      <c r="J11" s="24"/>
      <c r="K11" s="24"/>
      <c r="L11" s="42" t="s">
        <v>191</v>
      </c>
      <c r="M11" s="42">
        <v>2.1665999999999999</v>
      </c>
      <c r="N11" s="24">
        <v>26</v>
      </c>
      <c r="O11" s="24"/>
      <c r="P11" s="24"/>
      <c r="Q11" s="24"/>
      <c r="R11" s="24"/>
      <c r="S11" s="24"/>
      <c r="T11" s="24"/>
      <c r="U11" s="24"/>
      <c r="V11" s="24"/>
      <c r="W11" s="24"/>
      <c r="X11" s="24"/>
      <c r="Y11" s="24"/>
      <c r="Z11" s="24"/>
    </row>
    <row r="12" spans="1:26" x14ac:dyDescent="0.2">
      <c r="A12" s="49" t="s">
        <v>192</v>
      </c>
      <c r="B12" s="479"/>
      <c r="C12" s="44"/>
      <c r="D12" s="44"/>
      <c r="E12" s="258">
        <f t="shared" ref="E12:E17" si="0">B12*12</f>
        <v>0</v>
      </c>
      <c r="F12" s="24"/>
      <c r="G12" s="24"/>
      <c r="H12" s="463" t="str">
        <f>IF('Patient Information'!B43&gt;0,'Patient Information'!B43,"Household Member 2")</f>
        <v/>
      </c>
      <c r="I12" s="483"/>
      <c r="J12" s="24"/>
      <c r="K12" s="24"/>
      <c r="L12" s="42" t="s">
        <v>193</v>
      </c>
      <c r="M12" s="42">
        <v>2</v>
      </c>
      <c r="N12" s="24">
        <v>24</v>
      </c>
      <c r="O12" s="24"/>
      <c r="P12" s="24"/>
      <c r="Q12" s="24"/>
      <c r="R12" s="24"/>
      <c r="S12" s="24"/>
      <c r="T12" s="24"/>
      <c r="U12" s="24"/>
      <c r="V12" s="24"/>
      <c r="W12" s="24"/>
      <c r="X12" s="24"/>
      <c r="Y12" s="24"/>
      <c r="Z12" s="24"/>
    </row>
    <row r="13" spans="1:26" x14ac:dyDescent="0.2">
      <c r="A13" s="195" t="s">
        <v>194</v>
      </c>
      <c r="B13" s="479"/>
      <c r="C13" s="44"/>
      <c r="D13" s="44"/>
      <c r="E13" s="258">
        <f t="shared" si="0"/>
        <v>0</v>
      </c>
      <c r="F13" s="24"/>
      <c r="G13" s="24"/>
      <c r="H13" s="463" t="str">
        <f>IF('Patient Information'!B65&gt;0,'Patient Information'!B65,"Household Member 3")</f>
        <v/>
      </c>
      <c r="I13" s="483"/>
      <c r="J13" s="24"/>
      <c r="K13" s="24"/>
      <c r="L13" s="42" t="s">
        <v>195</v>
      </c>
      <c r="M13" s="42">
        <v>1</v>
      </c>
      <c r="N13" s="24">
        <v>12</v>
      </c>
      <c r="O13" s="24"/>
      <c r="P13" s="24"/>
      <c r="Q13" s="24"/>
      <c r="R13" s="24"/>
      <c r="S13" s="24"/>
      <c r="T13" s="24"/>
      <c r="U13" s="24"/>
      <c r="V13" s="24"/>
      <c r="W13" s="24"/>
      <c r="X13" s="24"/>
      <c r="Y13" s="24"/>
      <c r="Z13" s="24"/>
    </row>
    <row r="14" spans="1:26" x14ac:dyDescent="0.2">
      <c r="A14" s="195" t="s">
        <v>196</v>
      </c>
      <c r="B14" s="479"/>
      <c r="C14" s="44"/>
      <c r="D14" s="44"/>
      <c r="E14" s="258">
        <f t="shared" si="0"/>
        <v>0</v>
      </c>
      <c r="F14" s="24"/>
      <c r="G14" s="24"/>
      <c r="H14" s="463" t="str">
        <f>IF('Patient Information'!B87&gt;0,'Patient Information'!B87,"Household Member 4")</f>
        <v/>
      </c>
      <c r="I14" s="483"/>
      <c r="J14" s="24"/>
      <c r="K14" s="24"/>
      <c r="L14" s="24"/>
      <c r="M14" s="24"/>
      <c r="N14" s="24"/>
      <c r="O14" s="24"/>
      <c r="P14" s="24"/>
      <c r="Q14" s="24"/>
      <c r="R14" s="24"/>
      <c r="S14" s="24"/>
      <c r="T14" s="24"/>
      <c r="U14" s="24"/>
      <c r="V14" s="24"/>
      <c r="W14" s="24"/>
      <c r="X14" s="24"/>
      <c r="Y14" s="24"/>
      <c r="Z14" s="24"/>
    </row>
    <row r="15" spans="1:26" x14ac:dyDescent="0.2">
      <c r="A15" s="49" t="s">
        <v>197</v>
      </c>
      <c r="B15" s="479"/>
      <c r="C15" s="44"/>
      <c r="D15" s="44"/>
      <c r="E15" s="258">
        <f t="shared" si="0"/>
        <v>0</v>
      </c>
      <c r="F15" s="24"/>
      <c r="G15" s="24"/>
      <c r="H15" s="463" t="str">
        <f>IF('Patient Information'!B109&gt;0,'Patient Information'!B109,"Household Member 5")</f>
        <v/>
      </c>
      <c r="I15" s="483"/>
      <c r="J15" s="24"/>
      <c r="K15" s="24"/>
      <c r="L15" s="24" t="s">
        <v>198</v>
      </c>
      <c r="M15" s="24"/>
      <c r="N15" s="24"/>
      <c r="O15" s="24"/>
      <c r="P15" s="24"/>
      <c r="Q15" s="24"/>
      <c r="R15" s="24"/>
      <c r="S15" s="24"/>
      <c r="T15" s="24"/>
      <c r="U15" s="24"/>
      <c r="V15" s="24"/>
      <c r="W15" s="24"/>
      <c r="X15" s="24"/>
      <c r="Y15" s="24"/>
      <c r="Z15" s="24"/>
    </row>
    <row r="16" spans="1:26" x14ac:dyDescent="0.2">
      <c r="A16" s="195" t="s">
        <v>199</v>
      </c>
      <c r="B16" s="479"/>
      <c r="C16" s="44"/>
      <c r="D16" s="44"/>
      <c r="E16" s="258">
        <f t="shared" si="0"/>
        <v>0</v>
      </c>
      <c r="F16" s="43"/>
      <c r="G16" s="24"/>
      <c r="H16" s="463" t="str">
        <f>IF('Patient Information'!B131&gt;0,'Patient Information'!B131,"Household Member 6")</f>
        <v/>
      </c>
      <c r="I16" s="483"/>
      <c r="J16" s="24"/>
      <c r="K16" s="24"/>
      <c r="L16" s="24" t="s">
        <v>200</v>
      </c>
      <c r="M16" s="24"/>
      <c r="N16" s="24"/>
      <c r="O16" s="24"/>
      <c r="P16" s="24"/>
      <c r="Q16" s="24"/>
      <c r="R16" s="24"/>
      <c r="S16" s="24"/>
      <c r="T16" s="24"/>
      <c r="U16" s="24"/>
      <c r="V16" s="24"/>
      <c r="W16" s="24"/>
      <c r="X16" s="24"/>
      <c r="Y16" s="24"/>
      <c r="Z16" s="24"/>
    </row>
    <row r="17" spans="1:26" x14ac:dyDescent="0.2">
      <c r="A17" s="195" t="s">
        <v>201</v>
      </c>
      <c r="B17" s="479"/>
      <c r="C17" s="44"/>
      <c r="D17" s="44"/>
      <c r="E17" s="258">
        <f t="shared" si="0"/>
        <v>0</v>
      </c>
      <c r="F17" s="24"/>
      <c r="G17" s="24"/>
      <c r="H17" s="463" t="str">
        <f>IF('Patient Information'!B153&gt;0,'Patient Information'!B153,"Household Member 7")</f>
        <v/>
      </c>
      <c r="I17" s="483"/>
      <c r="J17" s="24"/>
      <c r="K17" s="24"/>
      <c r="L17" s="24" t="s">
        <v>202</v>
      </c>
      <c r="M17" s="24"/>
      <c r="N17" s="24"/>
      <c r="O17" s="24"/>
      <c r="P17" s="24"/>
      <c r="Q17" s="24"/>
      <c r="R17" s="24"/>
      <c r="S17" s="24"/>
      <c r="T17" s="24"/>
      <c r="U17" s="24"/>
      <c r="V17" s="24"/>
      <c r="W17" s="24"/>
      <c r="X17" s="24"/>
      <c r="Y17" s="24"/>
      <c r="Z17" s="24"/>
    </row>
    <row r="18" spans="1:26" x14ac:dyDescent="0.2">
      <c r="A18" s="259"/>
      <c r="B18" s="38"/>
      <c r="C18" s="38"/>
      <c r="D18" s="34"/>
      <c r="E18" s="258"/>
      <c r="F18" s="45"/>
      <c r="G18" s="24"/>
      <c r="H18" s="463" t="str">
        <f>IF('Patient Information'!B175&gt;0,'Patient Information'!B175,"Household Member 8")</f>
        <v/>
      </c>
      <c r="I18" s="483"/>
      <c r="J18" s="24"/>
      <c r="K18" s="24"/>
      <c r="L18" s="24" t="s">
        <v>203</v>
      </c>
      <c r="M18" s="24"/>
      <c r="N18" s="24"/>
      <c r="O18" s="24"/>
      <c r="P18" s="24"/>
      <c r="Q18" s="24"/>
      <c r="R18" s="24"/>
      <c r="S18" s="24"/>
      <c r="T18" s="24"/>
      <c r="U18" s="24"/>
      <c r="V18" s="24"/>
      <c r="W18" s="24"/>
      <c r="X18" s="24"/>
      <c r="Y18" s="24"/>
      <c r="Z18" s="24"/>
    </row>
    <row r="19" spans="1:26" x14ac:dyDescent="0.2">
      <c r="A19" s="260" t="s">
        <v>204</v>
      </c>
      <c r="B19" s="261"/>
      <c r="C19" s="262"/>
      <c r="D19" s="24"/>
      <c r="E19" s="263"/>
      <c r="F19" s="24"/>
      <c r="G19" s="24"/>
      <c r="H19" s="463" t="str">
        <f>IF('Patient Information'!B197&gt;0,'Patient Information'!B197,"Household Member 9")</f>
        <v/>
      </c>
      <c r="I19" s="483"/>
      <c r="J19" s="24"/>
      <c r="K19" s="24"/>
      <c r="L19" s="24"/>
      <c r="M19" s="24"/>
      <c r="N19" s="24"/>
      <c r="O19" s="24"/>
      <c r="P19" s="24"/>
      <c r="Q19" s="24"/>
      <c r="R19" s="24"/>
      <c r="S19" s="24"/>
      <c r="T19" s="24"/>
      <c r="U19" s="24"/>
      <c r="V19" s="24"/>
      <c r="W19" s="24"/>
      <c r="X19" s="24"/>
      <c r="Y19" s="24"/>
      <c r="Z19" s="24"/>
    </row>
    <row r="20" spans="1:26" ht="22.5" customHeight="1" x14ac:dyDescent="0.2">
      <c r="A20" s="49" t="s">
        <v>205</v>
      </c>
      <c r="B20" s="479"/>
      <c r="C20" s="44"/>
      <c r="D20" s="44"/>
      <c r="E20" s="258">
        <f t="shared" ref="E20:E24" si="1">B20</f>
        <v>0</v>
      </c>
      <c r="F20" s="46"/>
      <c r="G20" s="24"/>
      <c r="H20" s="463" t="str">
        <f>IF('Patient Information'!B219&gt;0,'Patient Information'!B219,"Household Member 10")</f>
        <v/>
      </c>
      <c r="I20" s="483"/>
      <c r="J20" s="24"/>
      <c r="K20" s="24"/>
      <c r="L20" s="24"/>
      <c r="M20" s="24"/>
      <c r="N20" s="24"/>
      <c r="O20" s="24"/>
      <c r="P20" s="24"/>
      <c r="Q20" s="24"/>
      <c r="R20" s="24"/>
      <c r="S20" s="24"/>
      <c r="T20" s="24"/>
      <c r="U20" s="24"/>
      <c r="V20" s="24"/>
      <c r="W20" s="24"/>
      <c r="X20" s="24"/>
      <c r="Y20" s="24"/>
      <c r="Z20" s="24"/>
    </row>
    <row r="21" spans="1:26" ht="15.75" customHeight="1" x14ac:dyDescent="0.2">
      <c r="A21" s="195" t="s">
        <v>206</v>
      </c>
      <c r="B21" s="479"/>
      <c r="C21" s="44"/>
      <c r="D21" s="44"/>
      <c r="E21" s="258">
        <f t="shared" si="1"/>
        <v>0</v>
      </c>
      <c r="F21" s="46"/>
      <c r="G21" s="24"/>
      <c r="H21" s="196"/>
      <c r="I21" s="244"/>
      <c r="J21" s="24"/>
      <c r="K21" s="24"/>
      <c r="L21" s="24"/>
      <c r="M21" s="24"/>
      <c r="N21" s="24"/>
      <c r="O21" s="24"/>
      <c r="P21" s="24"/>
      <c r="Q21" s="24"/>
      <c r="R21" s="24"/>
      <c r="S21" s="24"/>
      <c r="T21" s="24"/>
      <c r="U21" s="24"/>
      <c r="V21" s="24"/>
      <c r="W21" s="24"/>
      <c r="X21" s="24"/>
      <c r="Y21" s="24"/>
      <c r="Z21" s="24"/>
    </row>
    <row r="22" spans="1:26" ht="15.75" customHeight="1" thickBot="1" x14ac:dyDescent="0.25">
      <c r="A22" s="195" t="s">
        <v>207</v>
      </c>
      <c r="B22" s="479"/>
      <c r="C22" s="44"/>
      <c r="D22" s="44"/>
      <c r="E22" s="258">
        <f t="shared" si="1"/>
        <v>0</v>
      </c>
      <c r="F22" s="46"/>
      <c r="G22" s="24"/>
      <c r="H22" s="264" t="s">
        <v>208</v>
      </c>
      <c r="I22" s="265">
        <f>SUM(I11:I20)</f>
        <v>0</v>
      </c>
      <c r="J22" s="24"/>
      <c r="K22" s="24"/>
      <c r="L22" s="24"/>
      <c r="M22" s="24"/>
      <c r="N22" s="24"/>
      <c r="O22" s="24"/>
      <c r="P22" s="24"/>
      <c r="Q22" s="24"/>
      <c r="R22" s="24"/>
      <c r="S22" s="24"/>
      <c r="T22" s="24"/>
      <c r="U22" s="24"/>
      <c r="V22" s="24"/>
      <c r="W22" s="24"/>
      <c r="X22" s="24"/>
      <c r="Y22" s="24"/>
      <c r="Z22" s="24"/>
    </row>
    <row r="23" spans="1:26" ht="15.75" customHeight="1" thickBot="1" x14ac:dyDescent="0.25">
      <c r="A23" s="195" t="s">
        <v>209</v>
      </c>
      <c r="B23" s="479"/>
      <c r="C23" s="44"/>
      <c r="D23" s="44"/>
      <c r="E23" s="258">
        <f>B23</f>
        <v>0</v>
      </c>
      <c r="F23" s="46"/>
      <c r="G23" s="24"/>
      <c r="H23" s="24"/>
      <c r="I23" s="24"/>
      <c r="J23" s="24"/>
      <c r="K23" s="24"/>
      <c r="L23" s="24"/>
      <c r="M23" s="24"/>
      <c r="N23" s="24"/>
      <c r="O23" s="24"/>
      <c r="P23" s="24"/>
      <c r="Q23" s="24"/>
      <c r="R23" s="24"/>
      <c r="S23" s="24"/>
      <c r="T23" s="24"/>
      <c r="U23" s="24"/>
      <c r="V23" s="24"/>
      <c r="W23" s="24"/>
      <c r="X23" s="24"/>
      <c r="Y23" s="24"/>
      <c r="Z23" s="24"/>
    </row>
    <row r="24" spans="1:26" ht="15.75" customHeight="1" thickBot="1" x14ac:dyDescent="0.25">
      <c r="A24" s="195" t="s">
        <v>210</v>
      </c>
      <c r="B24" s="479"/>
      <c r="C24" s="44"/>
      <c r="D24" s="44"/>
      <c r="E24" s="258">
        <f t="shared" si="1"/>
        <v>0</v>
      </c>
      <c r="F24" s="46"/>
      <c r="G24" s="24"/>
      <c r="H24" s="40" t="s">
        <v>211</v>
      </c>
      <c r="I24" s="41"/>
      <c r="J24" s="24"/>
      <c r="K24" s="24"/>
      <c r="L24" s="24"/>
      <c r="M24" s="24"/>
      <c r="N24" s="24"/>
      <c r="O24" s="24"/>
      <c r="P24" s="24"/>
      <c r="Q24" s="24"/>
      <c r="R24" s="24"/>
      <c r="S24" s="24"/>
      <c r="T24" s="24"/>
      <c r="U24" s="24"/>
      <c r="V24" s="24"/>
      <c r="W24" s="24"/>
      <c r="X24" s="24"/>
      <c r="Y24" s="24"/>
      <c r="Z24" s="24"/>
    </row>
    <row r="25" spans="1:26" ht="15.75" customHeight="1" x14ac:dyDescent="0.2">
      <c r="A25" s="266" t="s">
        <v>212</v>
      </c>
      <c r="B25" s="261">
        <f>B10</f>
        <v>0</v>
      </c>
      <c r="C25" s="44"/>
      <c r="D25" s="24"/>
      <c r="E25" s="263">
        <f>E10</f>
        <v>0</v>
      </c>
      <c r="F25" s="46"/>
      <c r="G25" s="24"/>
      <c r="H25" s="196" t="s">
        <v>213</v>
      </c>
      <c r="I25" s="482"/>
      <c r="J25" s="24"/>
      <c r="K25" s="24"/>
      <c r="L25" s="24"/>
      <c r="M25" s="24"/>
      <c r="N25" s="24"/>
      <c r="O25" s="24"/>
      <c r="P25" s="24"/>
      <c r="Q25" s="24"/>
      <c r="R25" s="24"/>
      <c r="S25" s="24"/>
      <c r="T25" s="24"/>
      <c r="U25" s="24"/>
      <c r="V25" s="24"/>
      <c r="W25" s="24"/>
      <c r="X25" s="24"/>
      <c r="Y25" s="24"/>
      <c r="Z25" s="24"/>
    </row>
    <row r="26" spans="1:26" ht="15.75" customHeight="1" x14ac:dyDescent="0.2">
      <c r="A26" s="259" t="s">
        <v>214</v>
      </c>
      <c r="B26" s="48">
        <f>SUM(B12:B24)</f>
        <v>0</v>
      </c>
      <c r="C26" s="44"/>
      <c r="D26" s="24"/>
      <c r="E26" s="258">
        <f>SUM(E12:E24)</f>
        <v>0</v>
      </c>
      <c r="F26" s="46"/>
      <c r="G26" s="24"/>
      <c r="H26" s="196" t="s">
        <v>215</v>
      </c>
      <c r="I26" s="484"/>
      <c r="J26" s="24"/>
      <c r="K26" s="24"/>
      <c r="L26" s="24"/>
      <c r="M26" s="24"/>
      <c r="N26" s="24"/>
      <c r="O26" s="24"/>
      <c r="P26" s="24"/>
      <c r="Q26" s="24"/>
      <c r="R26" s="24"/>
      <c r="S26" s="24"/>
      <c r="T26" s="24"/>
      <c r="U26" s="24"/>
      <c r="V26" s="24"/>
      <c r="W26" s="24"/>
      <c r="X26" s="24"/>
      <c r="Y26" s="24"/>
      <c r="Z26" s="24"/>
    </row>
    <row r="27" spans="1:26" ht="15.75" customHeight="1" thickBot="1" x14ac:dyDescent="0.25">
      <c r="A27" s="264" t="s">
        <v>216</v>
      </c>
      <c r="B27" s="267"/>
      <c r="C27" s="267"/>
      <c r="D27" s="24"/>
      <c r="E27" s="265">
        <f>SUM(E25:E26)</f>
        <v>0</v>
      </c>
      <c r="F27" s="46"/>
      <c r="G27" s="24"/>
      <c r="H27" s="196" t="s">
        <v>217</v>
      </c>
      <c r="I27" s="484"/>
      <c r="J27" s="24"/>
      <c r="K27" s="24"/>
      <c r="L27" s="24"/>
      <c r="M27" s="24"/>
      <c r="N27" s="24"/>
      <c r="O27" s="24"/>
      <c r="P27" s="24"/>
      <c r="Q27" s="24"/>
      <c r="R27" s="24"/>
      <c r="S27" s="24"/>
      <c r="T27" s="24"/>
      <c r="U27" s="24"/>
      <c r="V27" s="24"/>
      <c r="W27" s="24"/>
      <c r="X27" s="24"/>
      <c r="Y27" s="24"/>
      <c r="Z27" s="24"/>
    </row>
    <row r="28" spans="1:26" ht="15.75" customHeight="1" x14ac:dyDescent="0.2">
      <c r="A28" s="196"/>
      <c r="B28" s="24"/>
      <c r="C28" s="24"/>
      <c r="D28" s="241"/>
      <c r="E28" s="242"/>
      <c r="F28" s="46"/>
      <c r="G28" s="24"/>
      <c r="H28" s="196" t="s">
        <v>218</v>
      </c>
      <c r="I28" s="47">
        <f>IFERROR(VLOOKUP(I26,L10:N13,3,FALSE),0)</f>
        <v>0</v>
      </c>
      <c r="J28" s="24"/>
      <c r="K28" s="24"/>
      <c r="L28" s="24"/>
      <c r="M28" s="24"/>
      <c r="N28" s="24"/>
      <c r="O28" s="24"/>
      <c r="P28" s="24"/>
      <c r="Q28" s="24"/>
      <c r="R28" s="24"/>
      <c r="S28" s="24"/>
      <c r="T28" s="24"/>
      <c r="U28" s="24"/>
      <c r="V28" s="24"/>
      <c r="W28" s="24"/>
      <c r="X28" s="24"/>
      <c r="Y28" s="24"/>
      <c r="Z28" s="24"/>
    </row>
    <row r="29" spans="1:26" ht="15.75" customHeight="1" thickBot="1" x14ac:dyDescent="0.25">
      <c r="A29" s="196"/>
      <c r="B29" s="24"/>
      <c r="C29" s="24"/>
      <c r="D29" s="24"/>
      <c r="E29" s="244"/>
      <c r="F29" s="46"/>
      <c r="G29" s="24"/>
      <c r="H29" s="264" t="s">
        <v>219</v>
      </c>
      <c r="I29" s="265">
        <f>IFERROR(((I25/I27)*VLOOKUP(I26,L10:N13,3,FALSE))/12,0)</f>
        <v>0</v>
      </c>
      <c r="J29" s="24"/>
      <c r="K29" s="24"/>
      <c r="L29" s="24"/>
      <c r="M29" s="24"/>
      <c r="N29" s="24"/>
      <c r="O29" s="24"/>
      <c r="P29" s="24"/>
      <c r="Q29" s="24"/>
      <c r="R29" s="24"/>
      <c r="S29" s="24"/>
      <c r="T29" s="24"/>
      <c r="U29" s="24"/>
      <c r="V29" s="24"/>
      <c r="W29" s="24"/>
      <c r="X29" s="24"/>
      <c r="Y29" s="24"/>
      <c r="Z29" s="24"/>
    </row>
    <row r="30" spans="1:26" ht="15.75" customHeight="1" thickBot="1" x14ac:dyDescent="0.25">
      <c r="A30" s="539"/>
      <c r="B30" s="34"/>
      <c r="C30" s="34"/>
      <c r="D30" s="515" t="str">
        <f>IF('Patient Information'!B8&gt;0,'Patient Information'!B8,"")</f>
        <v/>
      </c>
      <c r="E30" s="269"/>
      <c r="F30" s="46"/>
      <c r="G30" s="24"/>
      <c r="H30" s="24"/>
      <c r="I30" s="24"/>
      <c r="J30" s="24"/>
      <c r="K30" s="24"/>
      <c r="L30" s="24"/>
      <c r="M30" s="24"/>
      <c r="N30" s="24"/>
      <c r="O30" s="24"/>
      <c r="P30" s="24"/>
      <c r="Q30" s="24"/>
      <c r="R30" s="24"/>
      <c r="S30" s="24"/>
      <c r="T30" s="24"/>
      <c r="U30" s="24"/>
      <c r="V30" s="24"/>
      <c r="W30" s="24"/>
      <c r="X30" s="24"/>
      <c r="Y30" s="24"/>
      <c r="Z30" s="24"/>
    </row>
    <row r="31" spans="1:26" ht="15.75" customHeight="1" thickBot="1" x14ac:dyDescent="0.25">
      <c r="A31" s="270" t="s">
        <v>220</v>
      </c>
      <c r="B31" s="252"/>
      <c r="C31" s="252"/>
      <c r="D31" s="252" t="s">
        <v>221</v>
      </c>
      <c r="E31" s="271"/>
      <c r="F31" s="46"/>
      <c r="G31" s="24"/>
      <c r="H31" s="40" t="s">
        <v>222</v>
      </c>
      <c r="I31" s="41"/>
      <c r="J31" s="24"/>
      <c r="K31" s="24"/>
      <c r="L31" s="24"/>
      <c r="M31" s="24"/>
      <c r="N31" s="24"/>
      <c r="O31" s="24"/>
      <c r="P31" s="24"/>
      <c r="Q31" s="24"/>
      <c r="R31" s="24"/>
      <c r="S31" s="24"/>
      <c r="T31" s="24"/>
      <c r="U31" s="24"/>
      <c r="V31" s="24"/>
      <c r="W31" s="24"/>
      <c r="X31" s="24"/>
      <c r="Y31" s="24"/>
      <c r="Z31" s="24"/>
    </row>
    <row r="32" spans="1:26" ht="15.75" customHeight="1" x14ac:dyDescent="0.2">
      <c r="A32" s="196"/>
      <c r="B32" s="24"/>
      <c r="C32" s="24"/>
      <c r="D32" s="24"/>
      <c r="E32" s="244"/>
      <c r="F32" s="46"/>
      <c r="G32" s="24"/>
      <c r="H32" s="196" t="s">
        <v>215</v>
      </c>
      <c r="I32" s="485"/>
      <c r="J32" s="24"/>
      <c r="K32" s="24"/>
      <c r="L32" s="24"/>
      <c r="M32" s="24"/>
      <c r="N32" s="24"/>
      <c r="O32" s="24"/>
      <c r="P32" s="24"/>
      <c r="Q32" s="24"/>
      <c r="R32" s="24"/>
      <c r="S32" s="24"/>
      <c r="T32" s="24"/>
      <c r="U32" s="24"/>
      <c r="V32" s="24"/>
      <c r="W32" s="24"/>
      <c r="X32" s="24"/>
      <c r="Y32" s="24"/>
      <c r="Z32" s="24"/>
    </row>
    <row r="33" spans="1:26" ht="15.75" customHeight="1" x14ac:dyDescent="0.2">
      <c r="A33" s="196"/>
      <c r="B33" s="24"/>
      <c r="C33" s="24"/>
      <c r="D33" s="24"/>
      <c r="E33" s="244"/>
      <c r="F33" s="46"/>
      <c r="G33" s="24"/>
      <c r="H33" s="196" t="s">
        <v>223</v>
      </c>
      <c r="I33" s="244" t="s">
        <v>224</v>
      </c>
      <c r="J33" s="24"/>
      <c r="K33" s="24"/>
      <c r="L33" s="24"/>
      <c r="M33" s="24"/>
      <c r="N33" s="24"/>
      <c r="O33" s="24"/>
      <c r="P33" s="24"/>
      <c r="Q33" s="24"/>
      <c r="R33" s="24"/>
      <c r="S33" s="24"/>
      <c r="T33" s="24"/>
      <c r="U33" s="24"/>
      <c r="V33" s="24"/>
      <c r="W33" s="24"/>
      <c r="X33" s="24"/>
      <c r="Y33" s="24"/>
      <c r="Z33" s="24"/>
    </row>
    <row r="34" spans="1:26" ht="15" customHeight="1" x14ac:dyDescent="0.2">
      <c r="A34" s="49" t="str">
        <f>IF('Patient Information'!B6&gt;0,'Patient Information'!B6,"")</f>
        <v/>
      </c>
      <c r="B34" s="34"/>
      <c r="C34" s="24"/>
      <c r="D34" s="50" t="str">
        <f>IF('Patient Information'!B7="","",'Patient Information'!B7)</f>
        <v/>
      </c>
      <c r="E34" s="272"/>
      <c r="F34" s="46"/>
      <c r="G34" s="24"/>
      <c r="H34" s="196">
        <v>1</v>
      </c>
      <c r="I34" s="486"/>
      <c r="J34" s="24"/>
      <c r="K34" s="24"/>
      <c r="L34" s="24"/>
      <c r="M34" s="24"/>
      <c r="N34" s="24"/>
      <c r="O34" s="24"/>
      <c r="P34" s="24"/>
      <c r="Q34" s="24"/>
      <c r="R34" s="24"/>
      <c r="S34" s="24"/>
      <c r="T34" s="24"/>
      <c r="U34" s="24"/>
      <c r="V34" s="24"/>
      <c r="W34" s="24"/>
      <c r="X34" s="24"/>
      <c r="Y34" s="24"/>
      <c r="Z34" s="24"/>
    </row>
    <row r="35" spans="1:26" ht="15.75" customHeight="1" x14ac:dyDescent="0.2">
      <c r="A35" s="196" t="s">
        <v>225</v>
      </c>
      <c r="B35" s="24"/>
      <c r="C35" s="252"/>
      <c r="D35" s="252" t="s">
        <v>226</v>
      </c>
      <c r="E35" s="271"/>
      <c r="F35" s="46"/>
      <c r="G35" s="24"/>
      <c r="H35" s="196">
        <v>2</v>
      </c>
      <c r="I35" s="487"/>
      <c r="J35" s="24"/>
      <c r="K35" s="24"/>
      <c r="L35" s="24"/>
      <c r="M35" s="24"/>
      <c r="N35" s="24"/>
      <c r="O35" s="24"/>
      <c r="P35" s="24"/>
      <c r="Q35" s="24"/>
      <c r="R35" s="24"/>
      <c r="S35" s="24"/>
      <c r="T35" s="24"/>
      <c r="U35" s="24"/>
      <c r="V35" s="24"/>
      <c r="W35" s="24"/>
      <c r="X35" s="24"/>
      <c r="Y35" s="24"/>
      <c r="Z35" s="24"/>
    </row>
    <row r="36" spans="1:26" ht="15.75" customHeight="1" x14ac:dyDescent="0.2">
      <c r="A36" s="196"/>
      <c r="B36" s="24"/>
      <c r="C36" s="24"/>
      <c r="D36" s="24"/>
      <c r="E36" s="244"/>
      <c r="F36" s="24"/>
      <c r="G36" s="24"/>
      <c r="H36" s="196">
        <v>3</v>
      </c>
      <c r="I36" s="487"/>
      <c r="J36" s="24"/>
      <c r="K36" s="24"/>
      <c r="L36" s="24"/>
      <c r="M36" s="24"/>
      <c r="N36" s="24"/>
      <c r="O36" s="24"/>
      <c r="P36" s="24"/>
      <c r="Q36" s="24"/>
      <c r="R36" s="24"/>
      <c r="S36" s="24"/>
      <c r="T36" s="24"/>
      <c r="U36" s="24"/>
      <c r="V36" s="24"/>
      <c r="W36" s="24"/>
      <c r="X36" s="24"/>
      <c r="Y36" s="24"/>
      <c r="Z36" s="24"/>
    </row>
    <row r="37" spans="1:26" ht="15" customHeight="1" thickBot="1" x14ac:dyDescent="0.25">
      <c r="A37" s="274" t="str">
        <f>"Version"&amp;" "&amp; 'Background Information'!$B$1</f>
        <v>Version 1.3</v>
      </c>
      <c r="B37" s="275"/>
      <c r="C37" s="275"/>
      <c r="D37" s="275"/>
      <c r="E37" s="276"/>
      <c r="F37" s="24"/>
      <c r="G37" s="24"/>
      <c r="H37" s="196">
        <v>4</v>
      </c>
      <c r="I37" s="487"/>
      <c r="J37" s="24"/>
      <c r="K37" s="24"/>
      <c r="L37" s="24"/>
      <c r="M37" s="24"/>
      <c r="N37" s="24"/>
      <c r="O37" s="24"/>
      <c r="P37" s="24"/>
      <c r="Q37" s="24"/>
      <c r="R37" s="24"/>
      <c r="S37" s="24"/>
      <c r="T37" s="24"/>
      <c r="U37" s="24"/>
      <c r="V37" s="24"/>
      <c r="W37" s="24"/>
      <c r="X37" s="24"/>
      <c r="Y37" s="24"/>
      <c r="Z37" s="24"/>
    </row>
    <row r="38" spans="1:26" ht="15.75" customHeight="1" x14ac:dyDescent="0.2">
      <c r="A38" s="277" t="s">
        <v>227</v>
      </c>
      <c r="B38" s="277"/>
      <c r="C38" s="277"/>
      <c r="D38" s="277"/>
      <c r="E38" s="277"/>
      <c r="F38" s="24"/>
      <c r="G38" s="24"/>
      <c r="H38" s="196">
        <v>5</v>
      </c>
      <c r="I38" s="487"/>
      <c r="J38" s="24"/>
      <c r="K38" s="24"/>
      <c r="L38" s="24"/>
      <c r="M38" s="24"/>
      <c r="N38" s="24"/>
      <c r="O38" s="24"/>
      <c r="P38" s="24"/>
      <c r="Q38" s="24"/>
      <c r="R38" s="24"/>
      <c r="S38" s="24"/>
      <c r="T38" s="24"/>
      <c r="U38" s="24"/>
      <c r="V38" s="24"/>
      <c r="W38" s="24"/>
      <c r="X38" s="24"/>
      <c r="Y38" s="24"/>
      <c r="Z38" s="24"/>
    </row>
    <row r="39" spans="1:26" ht="15.75" customHeight="1" x14ac:dyDescent="0.2">
      <c r="F39" s="24"/>
      <c r="G39" s="24"/>
      <c r="H39" s="196"/>
      <c r="I39" s="244"/>
      <c r="J39" s="24"/>
      <c r="K39" s="24"/>
      <c r="L39" s="24"/>
      <c r="M39" s="24"/>
      <c r="N39" s="24"/>
      <c r="O39" s="24"/>
      <c r="P39" s="24"/>
      <c r="Q39" s="24"/>
      <c r="R39" s="24"/>
      <c r="S39" s="24"/>
      <c r="T39" s="24"/>
      <c r="U39" s="24"/>
      <c r="V39" s="24"/>
      <c r="W39" s="24"/>
      <c r="X39" s="24"/>
      <c r="Y39" s="24"/>
      <c r="Z39" s="24"/>
    </row>
    <row r="40" spans="1:26" ht="15.75" customHeight="1" x14ac:dyDescent="0.2">
      <c r="F40" s="24"/>
      <c r="G40" s="24"/>
      <c r="H40" s="196" t="s">
        <v>228</v>
      </c>
      <c r="I40" s="258">
        <f>SUM(I34:I38)</f>
        <v>0</v>
      </c>
      <c r="J40" s="24"/>
      <c r="K40" s="24"/>
      <c r="L40" s="24"/>
      <c r="M40" s="24"/>
      <c r="N40" s="24"/>
      <c r="O40" s="24"/>
      <c r="P40" s="24"/>
      <c r="Q40" s="24"/>
      <c r="R40" s="24"/>
      <c r="S40" s="24"/>
      <c r="T40" s="24"/>
      <c r="U40" s="24"/>
      <c r="V40" s="24"/>
      <c r="W40" s="24"/>
      <c r="X40" s="24"/>
      <c r="Y40" s="24"/>
      <c r="Z40" s="24"/>
    </row>
    <row r="41" spans="1:26" ht="15.75" customHeight="1" x14ac:dyDescent="0.2">
      <c r="F41" s="24"/>
      <c r="G41" s="24"/>
      <c r="H41" s="196" t="s">
        <v>229</v>
      </c>
      <c r="I41" s="268">
        <f>COUNTIF(I34:I38,"&gt;0")</f>
        <v>0</v>
      </c>
      <c r="J41" s="24"/>
      <c r="K41" s="24"/>
      <c r="L41" s="24"/>
      <c r="M41" s="24"/>
      <c r="N41" s="24"/>
      <c r="O41" s="24"/>
      <c r="P41" s="24"/>
      <c r="Q41" s="24"/>
      <c r="R41" s="24"/>
      <c r="S41" s="24"/>
      <c r="T41" s="24"/>
      <c r="U41" s="24"/>
      <c r="V41" s="24"/>
      <c r="W41" s="24"/>
      <c r="X41" s="24"/>
      <c r="Y41" s="24"/>
      <c r="Z41" s="24"/>
    </row>
    <row r="42" spans="1:26" ht="15.75" customHeight="1" thickBot="1" x14ac:dyDescent="0.25">
      <c r="F42" s="24"/>
      <c r="G42" s="24"/>
      <c r="H42" s="264" t="s">
        <v>180</v>
      </c>
      <c r="I42" s="273">
        <f>IF(I41=0,0,(I40/I41)*VLOOKUP(I32,L10:M13,2,FALSE))</f>
        <v>0</v>
      </c>
      <c r="J42" s="24"/>
      <c r="K42" s="24"/>
      <c r="L42" s="24"/>
      <c r="M42" s="24"/>
      <c r="N42" s="24"/>
      <c r="O42" s="24"/>
      <c r="P42" s="24"/>
      <c r="Q42" s="24"/>
      <c r="R42" s="24"/>
      <c r="S42" s="24"/>
      <c r="T42" s="24"/>
      <c r="U42" s="24"/>
      <c r="V42" s="24"/>
      <c r="W42" s="24"/>
      <c r="X42" s="24"/>
      <c r="Y42" s="24"/>
      <c r="Z42" s="24"/>
    </row>
    <row r="43" spans="1:26" ht="15.75" customHeight="1" x14ac:dyDescent="0.2">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F44" s="24"/>
      <c r="G44" s="24"/>
      <c r="H44" s="24"/>
      <c r="I44" s="24"/>
      <c r="J44" s="24"/>
      <c r="K44" s="24"/>
      <c r="L44" s="24"/>
      <c r="M44" s="24"/>
      <c r="N44" s="24"/>
      <c r="O44" s="24"/>
      <c r="P44" s="24"/>
      <c r="Q44" s="24"/>
      <c r="R44" s="24"/>
      <c r="S44" s="24"/>
      <c r="T44" s="24"/>
      <c r="U44" s="24"/>
      <c r="V44" s="24"/>
      <c r="W44" s="24"/>
      <c r="X44" s="24"/>
      <c r="Y44" s="24"/>
      <c r="Z44" s="24"/>
    </row>
    <row r="45" spans="1:26" ht="15" customHeight="1" x14ac:dyDescent="0.2">
      <c r="H45" s="24"/>
      <c r="I45" s="24"/>
    </row>
    <row r="46" spans="1:26" ht="15" customHeight="1" x14ac:dyDescent="0.2">
      <c r="H46" s="24"/>
      <c r="I46" s="24"/>
    </row>
  </sheetData>
  <sheetProtection algorithmName="SHA-512" hashValue="F6BvJsdpb1a/CfCQW5C1y2fHPvT4fOOOiT4BlxUgdvlDFphyr88P96ktWYGHyFLgmNkJFKeydNj5cQ9AO5kgRQ==" saltValue="xFj9+8pnvoF5QAd4QFC4Zw==" spinCount="100000" sheet="1" selectLockedCells="1"/>
  <dataValidations count="2">
    <dataValidation type="custom" allowBlank="1" showInputMessage="1" showErrorMessage="1" prompt="NOTE - The number of paychecks received year-to-date must be LESS than the number of annual pay periods." sqref="I27" xr:uid="{00000000-0002-0000-0200-000000000000}">
      <formula1>I27&lt;I28+1</formula1>
    </dataValidation>
    <dataValidation type="list" allowBlank="1" showErrorMessage="1" sqref="I26 I32" xr:uid="{00000000-0002-0000-0200-000001000000}">
      <formula1>$L$10:$L$13</formula1>
    </dataValidation>
  </dataValidations>
  <printOptions horizontalCentered="1"/>
  <pageMargins left="0.25" right="0.25" top="0.75" bottom="0.75" header="0" footer="0"/>
  <pageSetup scale="81" orientation="portrait" r:id="rId1"/>
  <headerFooter>
    <oddFooter>&amp;L</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ltText="SSI Documented Checkbox">
                <anchor moveWithCells="1">
                  <from>
                    <xdr:col>2</xdr:col>
                    <xdr:colOff>257175</xdr:colOff>
                    <xdr:row>10</xdr:row>
                    <xdr:rowOff>266700</xdr:rowOff>
                  </from>
                  <to>
                    <xdr:col>2</xdr:col>
                    <xdr:colOff>561975</xdr:colOff>
                    <xdr:row>12</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ltText="SSI Self-Declared Checkbox">
                <anchor moveWithCells="1">
                  <from>
                    <xdr:col>3</xdr:col>
                    <xdr:colOff>485775</xdr:colOff>
                    <xdr:row>10</xdr:row>
                    <xdr:rowOff>266700</xdr:rowOff>
                  </from>
                  <to>
                    <xdr:col>3</xdr:col>
                    <xdr:colOff>790575</xdr:colOff>
                    <xdr:row>12</xdr:row>
                    <xdr:rowOff>9525</xdr:rowOff>
                  </to>
                </anchor>
              </controlPr>
            </control>
          </mc:Choice>
        </mc:AlternateContent>
        <mc:AlternateContent xmlns:mc="http://schemas.openxmlformats.org/markup-compatibility/2006">
          <mc:Choice Requires="x14">
            <control shapeId="12291" r:id="rId6" name="Check Box 3">
              <controlPr defaultSize="0" autoFill="0" autoLine="0" autoPict="0" altText="SSDI Documented Checkbox">
                <anchor moveWithCells="1">
                  <from>
                    <xdr:col>2</xdr:col>
                    <xdr:colOff>257175</xdr:colOff>
                    <xdr:row>11</xdr:row>
                    <xdr:rowOff>266700</xdr:rowOff>
                  </from>
                  <to>
                    <xdr:col>2</xdr:col>
                    <xdr:colOff>561975</xdr:colOff>
                    <xdr:row>13</xdr:row>
                    <xdr:rowOff>28575</xdr:rowOff>
                  </to>
                </anchor>
              </controlPr>
            </control>
          </mc:Choice>
        </mc:AlternateContent>
        <mc:AlternateContent xmlns:mc="http://schemas.openxmlformats.org/markup-compatibility/2006">
          <mc:Choice Requires="x14">
            <control shapeId="12292" r:id="rId7" name="Check Box 4">
              <controlPr defaultSize="0" autoFill="0" autoLine="0" autoPict="0" altText="SSDI Self-Declared Checkbox">
                <anchor moveWithCells="1">
                  <from>
                    <xdr:col>3</xdr:col>
                    <xdr:colOff>485775</xdr:colOff>
                    <xdr:row>11</xdr:row>
                    <xdr:rowOff>266700</xdr:rowOff>
                  </from>
                  <to>
                    <xdr:col>3</xdr:col>
                    <xdr:colOff>790575</xdr:colOff>
                    <xdr:row>13</xdr:row>
                    <xdr:rowOff>28575</xdr:rowOff>
                  </to>
                </anchor>
              </controlPr>
            </control>
          </mc:Choice>
        </mc:AlternateContent>
        <mc:AlternateContent xmlns:mc="http://schemas.openxmlformats.org/markup-compatibility/2006">
          <mc:Choice Requires="x14">
            <control shapeId="12293" r:id="rId8" name="Check Box 5">
              <controlPr defaultSize="0" autoFill="0" autoLine="0" autoPict="0" altText="Disbursement from Retirement Accounts Documented Checkbox">
                <anchor moveWithCells="1">
                  <from>
                    <xdr:col>2</xdr:col>
                    <xdr:colOff>257175</xdr:colOff>
                    <xdr:row>12</xdr:row>
                    <xdr:rowOff>266700</xdr:rowOff>
                  </from>
                  <to>
                    <xdr:col>2</xdr:col>
                    <xdr:colOff>561975</xdr:colOff>
                    <xdr:row>14</xdr:row>
                    <xdr:rowOff>28575</xdr:rowOff>
                  </to>
                </anchor>
              </controlPr>
            </control>
          </mc:Choice>
        </mc:AlternateContent>
        <mc:AlternateContent xmlns:mc="http://schemas.openxmlformats.org/markup-compatibility/2006">
          <mc:Choice Requires="x14">
            <control shapeId="12294" r:id="rId9" name="Check Box 6">
              <controlPr defaultSize="0" autoFill="0" autoLine="0" autoPict="0" altText="Disbursement from Retirement Accounts Self-Declared Checkbox">
                <anchor moveWithCells="1">
                  <from>
                    <xdr:col>3</xdr:col>
                    <xdr:colOff>485775</xdr:colOff>
                    <xdr:row>12</xdr:row>
                    <xdr:rowOff>266700</xdr:rowOff>
                  </from>
                  <to>
                    <xdr:col>3</xdr:col>
                    <xdr:colOff>790575</xdr:colOff>
                    <xdr:row>14</xdr:row>
                    <xdr:rowOff>28575</xdr:rowOff>
                  </to>
                </anchor>
              </controlPr>
            </control>
          </mc:Choice>
        </mc:AlternateContent>
        <mc:AlternateContent xmlns:mc="http://schemas.openxmlformats.org/markup-compatibility/2006">
          <mc:Choice Requires="x14">
            <control shapeId="12295" r:id="rId10" name="Check Box 7">
              <controlPr defaultSize="0" autoFill="0" autoLine="0" autoPict="0" altText="Pension Payments Documented Checkbox">
                <anchor moveWithCells="1">
                  <from>
                    <xdr:col>2</xdr:col>
                    <xdr:colOff>257175</xdr:colOff>
                    <xdr:row>13</xdr:row>
                    <xdr:rowOff>266700</xdr:rowOff>
                  </from>
                  <to>
                    <xdr:col>2</xdr:col>
                    <xdr:colOff>561975</xdr:colOff>
                    <xdr:row>15</xdr:row>
                    <xdr:rowOff>28575</xdr:rowOff>
                  </to>
                </anchor>
              </controlPr>
            </control>
          </mc:Choice>
        </mc:AlternateContent>
        <mc:AlternateContent xmlns:mc="http://schemas.openxmlformats.org/markup-compatibility/2006">
          <mc:Choice Requires="x14">
            <control shapeId="12296" r:id="rId11" name="Check Box 8">
              <controlPr defaultSize="0" autoFill="0" autoLine="0" autoPict="0" altText="Pension Payments Self-Declared Checkbox">
                <anchor moveWithCells="1">
                  <from>
                    <xdr:col>3</xdr:col>
                    <xdr:colOff>485775</xdr:colOff>
                    <xdr:row>13</xdr:row>
                    <xdr:rowOff>266700</xdr:rowOff>
                  </from>
                  <to>
                    <xdr:col>3</xdr:col>
                    <xdr:colOff>790575</xdr:colOff>
                    <xdr:row>15</xdr:row>
                    <xdr:rowOff>28575</xdr:rowOff>
                  </to>
                </anchor>
              </controlPr>
            </control>
          </mc:Choice>
        </mc:AlternateContent>
        <mc:AlternateContent xmlns:mc="http://schemas.openxmlformats.org/markup-compatibility/2006">
          <mc:Choice Requires="x14">
            <control shapeId="12297" r:id="rId12" name="Check Box 9">
              <controlPr defaultSize="0" autoFill="0" autoLine="0" autoPict="0" altText="Payments from Trust Funds Documented Checkbox">
                <anchor moveWithCells="1">
                  <from>
                    <xdr:col>2</xdr:col>
                    <xdr:colOff>257175</xdr:colOff>
                    <xdr:row>14</xdr:row>
                    <xdr:rowOff>266700</xdr:rowOff>
                  </from>
                  <to>
                    <xdr:col>2</xdr:col>
                    <xdr:colOff>561975</xdr:colOff>
                    <xdr:row>16</xdr:row>
                    <xdr:rowOff>28575</xdr:rowOff>
                  </to>
                </anchor>
              </controlPr>
            </control>
          </mc:Choice>
        </mc:AlternateContent>
        <mc:AlternateContent xmlns:mc="http://schemas.openxmlformats.org/markup-compatibility/2006">
          <mc:Choice Requires="x14">
            <control shapeId="12298" r:id="rId13" name="Check Box 10">
              <controlPr defaultSize="0" autoFill="0" autoLine="0" autoPict="0" altText="Payments from Trust Funds Self-Declared Checkbox">
                <anchor moveWithCells="1">
                  <from>
                    <xdr:col>3</xdr:col>
                    <xdr:colOff>485775</xdr:colOff>
                    <xdr:row>14</xdr:row>
                    <xdr:rowOff>266700</xdr:rowOff>
                  </from>
                  <to>
                    <xdr:col>3</xdr:col>
                    <xdr:colOff>790575</xdr:colOff>
                    <xdr:row>16</xdr:row>
                    <xdr:rowOff>28575</xdr:rowOff>
                  </to>
                </anchor>
              </controlPr>
            </control>
          </mc:Choice>
        </mc:AlternateContent>
        <mc:AlternateContent xmlns:mc="http://schemas.openxmlformats.org/markup-compatibility/2006">
          <mc:Choice Requires="x14">
            <control shapeId="12299" r:id="rId14" name="Check Box 11">
              <controlPr defaultSize="0" autoFill="0" autoLine="0" autoPict="0" altText="Disbursement from Lottery Winnings Documented Checkbox">
                <anchor moveWithCells="1">
                  <from>
                    <xdr:col>2</xdr:col>
                    <xdr:colOff>257175</xdr:colOff>
                    <xdr:row>15</xdr:row>
                    <xdr:rowOff>266700</xdr:rowOff>
                  </from>
                  <to>
                    <xdr:col>2</xdr:col>
                    <xdr:colOff>561975</xdr:colOff>
                    <xdr:row>17</xdr:row>
                    <xdr:rowOff>28575</xdr:rowOff>
                  </to>
                </anchor>
              </controlPr>
            </control>
          </mc:Choice>
        </mc:AlternateContent>
        <mc:AlternateContent xmlns:mc="http://schemas.openxmlformats.org/markup-compatibility/2006">
          <mc:Choice Requires="x14">
            <control shapeId="12300" r:id="rId15" name="Check Box 12">
              <controlPr defaultSize="0" autoFill="0" autoLine="0" autoPict="0" altText="Disbursement from Lottery Winnings Self-Declared Checkbox">
                <anchor moveWithCells="1">
                  <from>
                    <xdr:col>3</xdr:col>
                    <xdr:colOff>485775</xdr:colOff>
                    <xdr:row>15</xdr:row>
                    <xdr:rowOff>266700</xdr:rowOff>
                  </from>
                  <to>
                    <xdr:col>3</xdr:col>
                    <xdr:colOff>790575</xdr:colOff>
                    <xdr:row>17</xdr:row>
                    <xdr:rowOff>28575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Z59"/>
  <sheetViews>
    <sheetView showGridLines="0" showRowColHeaders="0" zoomScaleNormal="100" workbookViewId="0">
      <selection activeCell="D9" sqref="D9"/>
    </sheetView>
  </sheetViews>
  <sheetFormatPr defaultColWidth="12.625" defaultRowHeight="15" customHeight="1" x14ac:dyDescent="0.2"/>
  <cols>
    <col min="1" max="1" width="27.75" customWidth="1"/>
    <col min="2" max="2" width="52.25" customWidth="1"/>
    <col min="3" max="3" width="3.75" customWidth="1"/>
    <col min="4" max="4" width="18.5" customWidth="1"/>
    <col min="5" max="5" width="17.875" customWidth="1"/>
    <col min="6" max="6" width="8.625" customWidth="1"/>
    <col min="7" max="7" width="41" customWidth="1"/>
    <col min="8" max="26" width="7.75" customWidth="1"/>
  </cols>
  <sheetData>
    <row r="1" spans="1:26" ht="15" customHeight="1" x14ac:dyDescent="0.2">
      <c r="A1" s="240"/>
      <c r="B1" s="241"/>
      <c r="C1" s="241"/>
      <c r="D1" s="241"/>
      <c r="E1" s="242"/>
      <c r="F1" s="24"/>
      <c r="G1" s="4"/>
      <c r="H1" s="4"/>
      <c r="I1" s="4"/>
      <c r="J1" s="4"/>
      <c r="K1" s="4"/>
      <c r="L1" s="24"/>
      <c r="M1" s="24"/>
      <c r="N1" s="24"/>
      <c r="O1" s="24"/>
      <c r="P1" s="24"/>
      <c r="Q1" s="24"/>
      <c r="R1" s="24"/>
      <c r="S1" s="24"/>
      <c r="T1" s="24"/>
      <c r="U1" s="24"/>
      <c r="V1" s="24"/>
      <c r="W1" s="24"/>
      <c r="X1" s="24"/>
      <c r="Y1" s="24"/>
      <c r="Z1" s="24"/>
    </row>
    <row r="2" spans="1:26" x14ac:dyDescent="0.2">
      <c r="A2" s="196"/>
      <c r="B2" s="24"/>
      <c r="C2" s="24"/>
      <c r="D2" s="24"/>
      <c r="E2" s="244"/>
      <c r="F2" s="24"/>
      <c r="G2" s="51" t="s">
        <v>230</v>
      </c>
      <c r="H2" s="4"/>
      <c r="I2" s="4"/>
      <c r="J2" s="4"/>
      <c r="K2" s="4"/>
      <c r="L2" s="24"/>
      <c r="M2" s="24"/>
      <c r="N2" s="24"/>
      <c r="O2" s="24"/>
      <c r="P2" s="24"/>
      <c r="Q2" s="24"/>
      <c r="R2" s="24"/>
      <c r="S2" s="24"/>
      <c r="T2" s="24"/>
      <c r="U2" s="24"/>
      <c r="V2" s="24"/>
      <c r="W2" s="24"/>
      <c r="X2" s="24"/>
      <c r="Y2" s="24"/>
      <c r="Z2" s="24"/>
    </row>
    <row r="3" spans="1:26" x14ac:dyDescent="0.2">
      <c r="A3" s="196"/>
      <c r="B3" s="24"/>
      <c r="C3" s="24"/>
      <c r="D3" s="24"/>
      <c r="E3" s="244"/>
      <c r="F3" s="24"/>
      <c r="G3" s="52" t="s">
        <v>231</v>
      </c>
      <c r="H3" s="4"/>
      <c r="I3" s="4"/>
      <c r="J3" s="4"/>
      <c r="K3" s="4"/>
      <c r="L3" s="24"/>
      <c r="M3" s="24"/>
      <c r="N3" s="24"/>
      <c r="O3" s="24"/>
      <c r="P3" s="24"/>
      <c r="Q3" s="24"/>
      <c r="R3" s="24"/>
      <c r="S3" s="24"/>
      <c r="T3" s="24"/>
      <c r="U3" s="24"/>
      <c r="V3" s="24"/>
      <c r="W3" s="24"/>
      <c r="X3" s="24"/>
      <c r="Y3" s="24"/>
      <c r="Z3" s="24"/>
    </row>
    <row r="4" spans="1:26" x14ac:dyDescent="0.2">
      <c r="A4" s="196"/>
      <c r="B4" s="24"/>
      <c r="C4" s="24"/>
      <c r="D4" s="24"/>
      <c r="E4" s="244"/>
      <c r="F4" s="24"/>
      <c r="G4" s="52" t="s">
        <v>232</v>
      </c>
      <c r="H4" s="4"/>
      <c r="I4" s="4"/>
      <c r="J4" s="4"/>
      <c r="K4" s="4"/>
      <c r="L4" s="24"/>
      <c r="M4" s="24"/>
      <c r="N4" s="24"/>
      <c r="O4" s="24"/>
      <c r="P4" s="24"/>
      <c r="Q4" s="24"/>
      <c r="R4" s="24"/>
      <c r="S4" s="24"/>
      <c r="T4" s="24"/>
      <c r="U4" s="24"/>
      <c r="V4" s="24"/>
      <c r="W4" s="24"/>
      <c r="X4" s="24"/>
      <c r="Y4" s="24"/>
      <c r="Z4" s="24"/>
    </row>
    <row r="5" spans="1:26" ht="15.75" customHeight="1" x14ac:dyDescent="0.2">
      <c r="A5" s="26"/>
      <c r="B5" s="528" t="s">
        <v>123</v>
      </c>
      <c r="C5" s="28"/>
      <c r="D5" s="28"/>
      <c r="E5" s="29"/>
      <c r="F5" s="24"/>
      <c r="G5" s="52" t="s">
        <v>233</v>
      </c>
      <c r="H5" s="4"/>
      <c r="I5" s="4"/>
      <c r="J5" s="4"/>
      <c r="K5" s="4"/>
      <c r="L5" s="24"/>
      <c r="M5" s="24"/>
      <c r="N5" s="24"/>
      <c r="O5" s="24"/>
      <c r="P5" s="24"/>
      <c r="Q5" s="24"/>
      <c r="R5" s="24"/>
      <c r="S5" s="24"/>
      <c r="T5" s="24"/>
      <c r="U5" s="24"/>
      <c r="V5" s="24"/>
      <c r="W5" s="24"/>
      <c r="X5" s="24"/>
      <c r="Y5" s="24"/>
      <c r="Z5" s="24"/>
    </row>
    <row r="6" spans="1:26" ht="15.75" customHeight="1" x14ac:dyDescent="0.2">
      <c r="A6" s="53"/>
      <c r="B6" s="54" t="s">
        <v>234</v>
      </c>
      <c r="C6" s="55"/>
      <c r="D6" s="55"/>
      <c r="E6" s="56"/>
      <c r="F6" s="24"/>
      <c r="G6" s="57" t="s">
        <v>235</v>
      </c>
      <c r="H6" s="4"/>
      <c r="I6" s="4"/>
      <c r="J6" s="4"/>
      <c r="K6" s="4"/>
      <c r="L6" s="24"/>
      <c r="M6" s="24"/>
      <c r="N6" s="24"/>
      <c r="O6" s="24"/>
      <c r="P6" s="24"/>
      <c r="Q6" s="24"/>
      <c r="R6" s="24"/>
      <c r="S6" s="24"/>
      <c r="T6" s="24"/>
      <c r="U6" s="24"/>
      <c r="V6" s="24"/>
      <c r="W6" s="24"/>
      <c r="X6" s="24"/>
      <c r="Y6" s="24"/>
      <c r="Z6" s="24"/>
    </row>
    <row r="7" spans="1:26" ht="15" customHeight="1" x14ac:dyDescent="0.2">
      <c r="A7" s="196"/>
      <c r="B7" s="58"/>
      <c r="C7" s="58"/>
      <c r="D7" s="58"/>
      <c r="E7" s="278"/>
      <c r="F7" s="24"/>
      <c r="G7" s="4"/>
      <c r="H7" s="4"/>
      <c r="I7" s="4"/>
      <c r="J7" s="4"/>
      <c r="K7" s="4"/>
      <c r="L7" s="24"/>
      <c r="M7" s="24"/>
      <c r="N7" s="24"/>
      <c r="O7" s="24"/>
      <c r="P7" s="24"/>
      <c r="Q7" s="24"/>
      <c r="R7" s="24"/>
      <c r="S7" s="24"/>
      <c r="T7" s="24"/>
      <c r="U7" s="24"/>
      <c r="V7" s="24"/>
      <c r="W7" s="24"/>
      <c r="X7" s="24"/>
      <c r="Y7" s="24"/>
      <c r="Z7" s="24"/>
    </row>
    <row r="8" spans="1:26" ht="15" customHeight="1" x14ac:dyDescent="0.2">
      <c r="A8" s="196"/>
      <c r="B8" s="58"/>
      <c r="C8" s="58"/>
      <c r="D8" s="58"/>
      <c r="E8" s="278"/>
      <c r="F8" s="35"/>
      <c r="G8" s="4"/>
      <c r="H8" s="4"/>
      <c r="I8" s="4"/>
      <c r="J8" s="4"/>
      <c r="K8" s="4"/>
      <c r="L8" s="24"/>
      <c r="M8" s="24"/>
      <c r="N8" s="24"/>
      <c r="O8" s="24"/>
      <c r="P8" s="24"/>
      <c r="Q8" s="24"/>
      <c r="R8" s="24"/>
      <c r="S8" s="24"/>
      <c r="T8" s="24"/>
      <c r="U8" s="24"/>
      <c r="V8" s="24"/>
      <c r="W8" s="24"/>
      <c r="X8" s="24"/>
      <c r="Y8" s="24"/>
      <c r="Z8" s="24"/>
    </row>
    <row r="9" spans="1:26" ht="15" customHeight="1" x14ac:dyDescent="0.2">
      <c r="A9" s="196"/>
      <c r="B9" s="59" t="s">
        <v>236</v>
      </c>
      <c r="C9" s="24"/>
      <c r="D9" s="476" t="s">
        <v>113</v>
      </c>
      <c r="E9" s="278"/>
      <c r="F9" s="24"/>
      <c r="G9" s="24"/>
      <c r="H9" s="5"/>
      <c r="I9" s="5"/>
      <c r="J9" s="5"/>
      <c r="K9" s="5"/>
      <c r="L9" s="24"/>
      <c r="M9" s="24"/>
      <c r="N9" s="24"/>
      <c r="O9" s="24"/>
      <c r="P9" s="24"/>
      <c r="Q9" s="24"/>
      <c r="R9" s="24"/>
      <c r="S9" s="24"/>
      <c r="T9" s="24"/>
      <c r="U9" s="24"/>
      <c r="V9" s="24"/>
      <c r="W9" s="24"/>
      <c r="X9" s="24"/>
      <c r="Y9" s="24"/>
      <c r="Z9" s="24"/>
    </row>
    <row r="10" spans="1:26" ht="15" customHeight="1" x14ac:dyDescent="0.2">
      <c r="A10" s="196"/>
      <c r="B10" s="59" t="s">
        <v>237</v>
      </c>
      <c r="C10" s="24"/>
      <c r="D10" s="477"/>
      <c r="E10" s="278"/>
      <c r="F10" s="24"/>
      <c r="G10" s="24"/>
      <c r="H10" s="5"/>
      <c r="I10" s="5"/>
      <c r="J10" s="5"/>
      <c r="K10" s="5"/>
      <c r="L10" s="24"/>
      <c r="M10" s="24"/>
      <c r="N10" s="24"/>
      <c r="O10" s="24"/>
      <c r="P10" s="24"/>
      <c r="Q10" s="24"/>
      <c r="R10" s="24"/>
      <c r="S10" s="24"/>
      <c r="T10" s="24"/>
      <c r="U10" s="24"/>
      <c r="V10" s="24"/>
      <c r="W10" s="24"/>
      <c r="X10" s="24"/>
      <c r="Y10" s="24"/>
      <c r="Z10" s="24"/>
    </row>
    <row r="11" spans="1:26" ht="15" customHeight="1" x14ac:dyDescent="0.2">
      <c r="A11" s="196"/>
      <c r="B11" s="59" t="s">
        <v>238</v>
      </c>
      <c r="C11" s="24"/>
      <c r="D11" s="477"/>
      <c r="E11" s="278"/>
      <c r="F11" s="24"/>
      <c r="G11" s="24"/>
      <c r="H11" s="5"/>
      <c r="I11" s="5"/>
      <c r="J11" s="5"/>
      <c r="K11" s="5"/>
      <c r="L11" s="24"/>
      <c r="M11" s="24"/>
      <c r="N11" s="24"/>
      <c r="O11" s="24"/>
      <c r="P11" s="24"/>
      <c r="Q11" s="24"/>
      <c r="R11" s="24"/>
      <c r="S11" s="24"/>
      <c r="T11" s="24"/>
      <c r="U11" s="24"/>
      <c r="V11" s="24"/>
      <c r="W11" s="24"/>
      <c r="X11" s="24"/>
      <c r="Y11" s="24"/>
      <c r="Z11" s="24"/>
    </row>
    <row r="12" spans="1:26" ht="15" customHeight="1" x14ac:dyDescent="0.2">
      <c r="A12" s="196"/>
      <c r="B12" s="59" t="s">
        <v>239</v>
      </c>
      <c r="C12" s="24"/>
      <c r="D12" s="478"/>
      <c r="E12" s="278"/>
      <c r="F12" s="24"/>
      <c r="G12" s="24"/>
      <c r="H12" s="5"/>
      <c r="I12" s="5"/>
      <c r="J12" s="5"/>
      <c r="K12" s="5"/>
      <c r="L12" s="24"/>
      <c r="M12" s="24"/>
      <c r="N12" s="24"/>
      <c r="O12" s="24"/>
      <c r="P12" s="24"/>
      <c r="Q12" s="24"/>
      <c r="R12" s="24"/>
      <c r="S12" s="24"/>
      <c r="T12" s="24"/>
      <c r="U12" s="24"/>
      <c r="V12" s="24"/>
      <c r="W12" s="24"/>
      <c r="X12" s="24"/>
      <c r="Y12" s="24"/>
      <c r="Z12" s="24"/>
    </row>
    <row r="13" spans="1:26" ht="45" customHeight="1" x14ac:dyDescent="0.2">
      <c r="A13" s="196"/>
      <c r="B13" s="24"/>
      <c r="C13" s="24"/>
      <c r="D13" s="43" t="s">
        <v>240</v>
      </c>
      <c r="E13" s="268" t="s">
        <v>241</v>
      </c>
      <c r="F13" s="24"/>
      <c r="G13" s="24"/>
      <c r="H13" s="5"/>
      <c r="I13" s="5"/>
      <c r="J13" s="5"/>
      <c r="K13" s="5"/>
      <c r="L13" s="24"/>
      <c r="M13" s="24"/>
      <c r="N13" s="24"/>
      <c r="O13" s="24"/>
      <c r="P13" s="24"/>
      <c r="Q13" s="24"/>
      <c r="R13" s="24"/>
      <c r="S13" s="24"/>
      <c r="T13" s="24"/>
      <c r="U13" s="24"/>
      <c r="V13" s="24"/>
      <c r="W13" s="24"/>
      <c r="X13" s="24"/>
      <c r="Y13" s="24"/>
      <c r="Z13" s="24"/>
    </row>
    <row r="14" spans="1:26" x14ac:dyDescent="0.2">
      <c r="A14" s="279" t="s">
        <v>242</v>
      </c>
      <c r="B14" s="60"/>
      <c r="C14" s="60"/>
      <c r="D14" s="43"/>
      <c r="E14" s="268"/>
      <c r="F14" s="24"/>
      <c r="G14" s="5"/>
      <c r="H14" s="5"/>
      <c r="I14" s="5"/>
      <c r="J14" s="5"/>
      <c r="K14" s="5"/>
      <c r="L14" s="24"/>
      <c r="M14" s="24"/>
      <c r="N14" s="24"/>
      <c r="O14" s="24"/>
      <c r="P14" s="24"/>
      <c r="Q14" s="24"/>
      <c r="R14" s="24"/>
      <c r="S14" s="24"/>
      <c r="T14" s="24"/>
      <c r="U14" s="24"/>
      <c r="V14" s="24"/>
      <c r="W14" s="24"/>
      <c r="X14" s="24"/>
      <c r="Y14" s="24"/>
      <c r="Z14" s="24"/>
    </row>
    <row r="15" spans="1:26" x14ac:dyDescent="0.2">
      <c r="A15" s="196"/>
      <c r="B15" s="61" t="s">
        <v>243</v>
      </c>
      <c r="C15" s="61"/>
      <c r="D15" s="479"/>
      <c r="E15" s="258">
        <f>D15*12</f>
        <v>0</v>
      </c>
      <c r="F15" s="24"/>
      <c r="G15" s="24"/>
      <c r="H15" s="24"/>
      <c r="I15" s="24"/>
      <c r="J15" s="24"/>
      <c r="K15" s="24"/>
      <c r="L15" s="24"/>
      <c r="M15" s="24"/>
      <c r="N15" s="24"/>
      <c r="O15" s="24"/>
      <c r="P15" s="24"/>
      <c r="Q15" s="24"/>
      <c r="R15" s="24"/>
      <c r="S15" s="24"/>
      <c r="T15" s="24"/>
      <c r="U15" s="24"/>
      <c r="V15" s="24"/>
      <c r="W15" s="24"/>
      <c r="X15" s="24"/>
      <c r="Y15" s="24"/>
      <c r="Z15" s="24"/>
    </row>
    <row r="16" spans="1:26" x14ac:dyDescent="0.2">
      <c r="A16" s="280" t="s">
        <v>244</v>
      </c>
      <c r="B16" s="61"/>
      <c r="C16" s="61"/>
      <c r="D16" s="48"/>
      <c r="E16" s="268"/>
      <c r="F16" s="24"/>
      <c r="G16" s="24"/>
      <c r="H16" s="24"/>
      <c r="I16" s="24"/>
      <c r="J16" s="24"/>
      <c r="K16" s="24"/>
      <c r="L16" s="24"/>
      <c r="M16" s="24"/>
      <c r="N16" s="24"/>
      <c r="O16" s="24"/>
      <c r="P16" s="24"/>
      <c r="Q16" s="24"/>
      <c r="R16" s="24"/>
      <c r="S16" s="24"/>
      <c r="T16" s="24"/>
      <c r="U16" s="24"/>
      <c r="V16" s="24"/>
      <c r="W16" s="24"/>
      <c r="X16" s="24"/>
      <c r="Y16" s="24"/>
      <c r="Z16" s="24"/>
    </row>
    <row r="17" spans="1:26" ht="15" customHeight="1" x14ac:dyDescent="0.2">
      <c r="A17" s="196"/>
      <c r="B17" s="60" t="s">
        <v>245</v>
      </c>
      <c r="C17" s="60"/>
      <c r="D17" s="479"/>
      <c r="E17" s="258">
        <f t="shared" ref="E17:E20" si="0">D17*12</f>
        <v>0</v>
      </c>
      <c r="F17" s="24"/>
      <c r="G17" s="43" t="s">
        <v>246</v>
      </c>
      <c r="H17" s="24"/>
      <c r="I17" s="24"/>
      <c r="J17" s="24"/>
      <c r="K17" s="24"/>
      <c r="L17" s="24"/>
      <c r="M17" s="24"/>
      <c r="N17" s="24"/>
      <c r="O17" s="24"/>
      <c r="P17" s="24"/>
      <c r="Q17" s="24"/>
      <c r="R17" s="24"/>
      <c r="S17" s="24"/>
      <c r="T17" s="24"/>
      <c r="U17" s="24"/>
      <c r="V17" s="24"/>
      <c r="W17" s="24"/>
      <c r="X17" s="24"/>
      <c r="Y17" s="24"/>
      <c r="Z17" s="24"/>
    </row>
    <row r="18" spans="1:26" x14ac:dyDescent="0.2">
      <c r="A18" s="196"/>
      <c r="B18" s="61" t="s">
        <v>247</v>
      </c>
      <c r="C18" s="60"/>
      <c r="D18" s="479"/>
      <c r="E18" s="258">
        <f t="shared" si="0"/>
        <v>0</v>
      </c>
      <c r="F18" s="24"/>
      <c r="G18" s="43" t="s">
        <v>248</v>
      </c>
      <c r="H18" s="24"/>
      <c r="I18" s="24"/>
      <c r="J18" s="24"/>
      <c r="K18" s="24"/>
      <c r="L18" s="24"/>
      <c r="M18" s="24"/>
      <c r="N18" s="24"/>
      <c r="O18" s="24"/>
      <c r="P18" s="24"/>
      <c r="Q18" s="24"/>
      <c r="R18" s="24"/>
      <c r="S18" s="24"/>
      <c r="T18" s="24"/>
      <c r="U18" s="24"/>
      <c r="V18" s="24"/>
      <c r="W18" s="24"/>
      <c r="X18" s="24"/>
      <c r="Y18" s="24"/>
      <c r="Z18" s="24"/>
    </row>
    <row r="19" spans="1:26" x14ac:dyDescent="0.2">
      <c r="A19" s="196"/>
      <c r="B19" s="480"/>
      <c r="C19" s="60"/>
      <c r="D19" s="479"/>
      <c r="E19" s="258">
        <f t="shared" si="0"/>
        <v>0</v>
      </c>
      <c r="F19" s="24"/>
      <c r="G19" s="43" t="s">
        <v>249</v>
      </c>
      <c r="H19" s="24"/>
      <c r="I19" s="24"/>
      <c r="J19" s="24"/>
      <c r="K19" s="62"/>
      <c r="L19" s="24"/>
      <c r="M19" s="24"/>
      <c r="N19" s="24"/>
      <c r="O19" s="24"/>
      <c r="P19" s="24"/>
      <c r="Q19" s="24"/>
      <c r="R19" s="24"/>
      <c r="S19" s="24"/>
      <c r="T19" s="24"/>
      <c r="U19" s="24"/>
      <c r="V19" s="24"/>
      <c r="W19" s="24"/>
      <c r="X19" s="24"/>
      <c r="Y19" s="24"/>
      <c r="Z19" s="24"/>
    </row>
    <row r="20" spans="1:26" x14ac:dyDescent="0.2">
      <c r="A20" s="196"/>
      <c r="B20" s="481"/>
      <c r="C20" s="60"/>
      <c r="D20" s="479"/>
      <c r="E20" s="258">
        <f t="shared" si="0"/>
        <v>0</v>
      </c>
      <c r="F20" s="24"/>
      <c r="G20" s="63" t="s">
        <v>250</v>
      </c>
      <c r="H20" s="24"/>
      <c r="I20" s="24"/>
      <c r="J20" s="24"/>
      <c r="K20" s="62"/>
      <c r="L20" s="24"/>
      <c r="M20" s="24"/>
      <c r="N20" s="24"/>
      <c r="O20" s="24"/>
      <c r="P20" s="24"/>
      <c r="Q20" s="24"/>
      <c r="R20" s="24"/>
      <c r="S20" s="24"/>
      <c r="T20" s="24"/>
      <c r="U20" s="24"/>
      <c r="V20" s="24"/>
      <c r="W20" s="24"/>
      <c r="X20" s="24"/>
      <c r="Y20" s="24"/>
      <c r="Z20" s="24"/>
    </row>
    <row r="21" spans="1:26" ht="15.75" customHeight="1" x14ac:dyDescent="0.2">
      <c r="A21" s="196"/>
      <c r="B21" s="64"/>
      <c r="C21" s="60"/>
      <c r="D21" s="48"/>
      <c r="E21" s="258"/>
      <c r="F21" s="24"/>
      <c r="G21" s="65"/>
      <c r="H21" s="24"/>
      <c r="I21" s="24"/>
      <c r="J21" s="24"/>
      <c r="K21" s="43"/>
      <c r="L21" s="24"/>
      <c r="M21" s="24"/>
      <c r="N21" s="24"/>
      <c r="O21" s="24"/>
      <c r="P21" s="24"/>
      <c r="Q21" s="24"/>
      <c r="R21" s="24"/>
      <c r="S21" s="24"/>
      <c r="T21" s="24"/>
      <c r="U21" s="24"/>
      <c r="V21" s="24"/>
      <c r="W21" s="24"/>
      <c r="X21" s="24"/>
      <c r="Y21" s="24"/>
      <c r="Z21" s="24"/>
    </row>
    <row r="22" spans="1:26" ht="15" customHeight="1" x14ac:dyDescent="0.2">
      <c r="A22" s="196" t="s">
        <v>251</v>
      </c>
      <c r="B22" s="60"/>
      <c r="C22" s="60"/>
      <c r="D22" s="48"/>
      <c r="E22" s="258"/>
      <c r="F22" s="24"/>
      <c r="G22" s="43"/>
      <c r="H22" s="65"/>
      <c r="I22" s="65"/>
      <c r="J22" s="65"/>
      <c r="K22" s="66"/>
      <c r="L22" s="24"/>
      <c r="M22" s="24"/>
      <c r="N22" s="24"/>
      <c r="O22" s="24"/>
      <c r="P22" s="24"/>
      <c r="Q22" s="24"/>
      <c r="R22" s="24"/>
      <c r="S22" s="24"/>
      <c r="T22" s="24"/>
      <c r="U22" s="24"/>
      <c r="V22" s="24"/>
      <c r="W22" s="24"/>
      <c r="X22" s="24"/>
      <c r="Y22" s="24"/>
      <c r="Z22" s="24"/>
    </row>
    <row r="23" spans="1:26" ht="15.75" customHeight="1" x14ac:dyDescent="0.2">
      <c r="A23" s="196"/>
      <c r="B23" s="60" t="s">
        <v>252</v>
      </c>
      <c r="C23" s="60"/>
      <c r="D23" s="479"/>
      <c r="E23" s="258">
        <f t="shared" ref="E23:E36" si="1">D23*12</f>
        <v>0</v>
      </c>
      <c r="F23" s="24"/>
      <c r="G23" s="65"/>
      <c r="H23" s="24"/>
      <c r="I23" s="24"/>
      <c r="J23" s="24"/>
      <c r="K23" s="43"/>
      <c r="L23" s="24"/>
      <c r="M23" s="24"/>
      <c r="N23" s="24"/>
      <c r="O23" s="24"/>
      <c r="P23" s="24"/>
      <c r="Q23" s="24"/>
      <c r="R23" s="24"/>
      <c r="S23" s="24"/>
      <c r="T23" s="24"/>
      <c r="U23" s="24"/>
      <c r="V23" s="24"/>
      <c r="W23" s="24"/>
      <c r="X23" s="24"/>
      <c r="Y23" s="24"/>
      <c r="Z23" s="24"/>
    </row>
    <row r="24" spans="1:26" ht="15" customHeight="1" x14ac:dyDescent="0.2">
      <c r="A24" s="196"/>
      <c r="B24" s="61" t="s">
        <v>253</v>
      </c>
      <c r="C24" s="60"/>
      <c r="D24" s="479"/>
      <c r="E24" s="258">
        <f t="shared" si="1"/>
        <v>0</v>
      </c>
      <c r="F24" s="24"/>
      <c r="G24" s="67"/>
      <c r="H24" s="67"/>
      <c r="I24" s="67"/>
      <c r="J24" s="67"/>
      <c r="K24" s="67"/>
      <c r="L24" s="24"/>
      <c r="M24" s="24"/>
      <c r="N24" s="24"/>
      <c r="O24" s="24"/>
      <c r="P24" s="24"/>
      <c r="Q24" s="24"/>
      <c r="R24" s="24"/>
      <c r="S24" s="24"/>
      <c r="T24" s="24"/>
      <c r="U24" s="24"/>
      <c r="V24" s="24"/>
      <c r="W24" s="24"/>
      <c r="X24" s="24"/>
      <c r="Y24" s="24"/>
      <c r="Z24" s="24"/>
    </row>
    <row r="25" spans="1:26" ht="15" customHeight="1" x14ac:dyDescent="0.2">
      <c r="A25" s="196"/>
      <c r="B25" s="61" t="s">
        <v>254</v>
      </c>
      <c r="C25" s="61"/>
      <c r="D25" s="479"/>
      <c r="E25" s="258">
        <f t="shared" si="1"/>
        <v>0</v>
      </c>
      <c r="F25" s="24"/>
      <c r="G25" s="43"/>
      <c r="H25" s="43"/>
      <c r="I25" s="43"/>
      <c r="J25" s="43"/>
      <c r="K25" s="43"/>
      <c r="L25" s="24"/>
      <c r="M25" s="24"/>
      <c r="N25" s="24"/>
      <c r="O25" s="24"/>
      <c r="P25" s="24"/>
      <c r="Q25" s="24"/>
      <c r="R25" s="24"/>
      <c r="S25" s="24"/>
      <c r="T25" s="24"/>
      <c r="U25" s="24"/>
      <c r="V25" s="24"/>
      <c r="W25" s="24"/>
      <c r="X25" s="24"/>
      <c r="Y25" s="24"/>
      <c r="Z25" s="24"/>
    </row>
    <row r="26" spans="1:26" ht="15" customHeight="1" x14ac:dyDescent="0.2">
      <c r="A26" s="196"/>
      <c r="B26" s="60" t="s">
        <v>255</v>
      </c>
      <c r="C26" s="61"/>
      <c r="D26" s="479"/>
      <c r="E26" s="258">
        <f t="shared" si="1"/>
        <v>0</v>
      </c>
      <c r="F26" s="24"/>
      <c r="G26" s="24"/>
      <c r="H26" s="24"/>
      <c r="I26" s="24"/>
      <c r="J26" s="24"/>
      <c r="K26" s="24"/>
      <c r="L26" s="24"/>
      <c r="M26" s="24"/>
      <c r="N26" s="24"/>
      <c r="O26" s="24"/>
      <c r="P26" s="24"/>
      <c r="Q26" s="24"/>
      <c r="R26" s="24"/>
      <c r="S26" s="24"/>
      <c r="T26" s="24"/>
      <c r="U26" s="24"/>
      <c r="V26" s="24"/>
      <c r="W26" s="24"/>
      <c r="X26" s="24"/>
      <c r="Y26" s="24"/>
      <c r="Z26" s="24"/>
    </row>
    <row r="27" spans="1:26" ht="15" customHeight="1" x14ac:dyDescent="0.2">
      <c r="A27" s="196"/>
      <c r="B27" s="61" t="s">
        <v>256</v>
      </c>
      <c r="C27" s="61"/>
      <c r="D27" s="479"/>
      <c r="E27" s="258">
        <f t="shared" si="1"/>
        <v>0</v>
      </c>
      <c r="F27" s="24"/>
      <c r="G27" s="24"/>
      <c r="H27" s="24"/>
      <c r="I27" s="24"/>
      <c r="J27" s="24"/>
      <c r="K27" s="24"/>
      <c r="L27" s="24"/>
      <c r="M27" s="24"/>
      <c r="N27" s="24"/>
      <c r="O27" s="24"/>
      <c r="P27" s="24"/>
      <c r="Q27" s="24"/>
      <c r="R27" s="24"/>
      <c r="S27" s="24"/>
      <c r="T27" s="24"/>
      <c r="U27" s="24"/>
      <c r="V27" s="24"/>
      <c r="W27" s="24"/>
      <c r="X27" s="24"/>
      <c r="Y27" s="24"/>
      <c r="Z27" s="24"/>
    </row>
    <row r="28" spans="1:26" ht="15.75" customHeight="1" x14ac:dyDescent="0.2">
      <c r="A28" s="196"/>
      <c r="B28" s="61" t="s">
        <v>257</v>
      </c>
      <c r="C28" s="61"/>
      <c r="D28" s="479"/>
      <c r="E28" s="258">
        <f t="shared" si="1"/>
        <v>0</v>
      </c>
      <c r="F28" s="24"/>
      <c r="G28" s="24"/>
      <c r="H28" s="24"/>
      <c r="I28" s="24"/>
      <c r="J28" s="24"/>
      <c r="K28" s="24"/>
      <c r="L28" s="24"/>
      <c r="M28" s="24"/>
      <c r="N28" s="24"/>
      <c r="O28" s="24"/>
      <c r="P28" s="24"/>
      <c r="Q28" s="24"/>
      <c r="R28" s="24"/>
      <c r="S28" s="24"/>
      <c r="T28" s="24"/>
      <c r="U28" s="24"/>
      <c r="V28" s="24"/>
      <c r="W28" s="24"/>
      <c r="X28" s="24"/>
      <c r="Y28" s="24"/>
      <c r="Z28" s="24"/>
    </row>
    <row r="29" spans="1:26" ht="15.75" customHeight="1" x14ac:dyDescent="0.2">
      <c r="A29" s="196"/>
      <c r="B29" s="60" t="s">
        <v>258</v>
      </c>
      <c r="C29" s="61"/>
      <c r="D29" s="479"/>
      <c r="E29" s="258">
        <f t="shared" si="1"/>
        <v>0</v>
      </c>
      <c r="F29" s="24"/>
      <c r="G29" s="24"/>
      <c r="H29" s="24"/>
      <c r="I29" s="24"/>
      <c r="J29" s="24"/>
      <c r="K29" s="24"/>
      <c r="L29" s="24"/>
      <c r="M29" s="24"/>
      <c r="N29" s="24"/>
      <c r="O29" s="24"/>
      <c r="P29" s="24"/>
      <c r="Q29" s="24"/>
      <c r="R29" s="24"/>
      <c r="S29" s="24"/>
      <c r="T29" s="24"/>
      <c r="U29" s="24"/>
      <c r="V29" s="24"/>
      <c r="W29" s="24"/>
      <c r="X29" s="24"/>
      <c r="Y29" s="24"/>
      <c r="Z29" s="24"/>
    </row>
    <row r="30" spans="1:26" ht="15.75" customHeight="1" x14ac:dyDescent="0.2">
      <c r="A30" s="196"/>
      <c r="B30" s="60" t="s">
        <v>259</v>
      </c>
      <c r="C30" s="61"/>
      <c r="D30" s="479"/>
      <c r="E30" s="258">
        <f t="shared" si="1"/>
        <v>0</v>
      </c>
      <c r="F30" s="24"/>
      <c r="G30" s="24"/>
      <c r="H30" s="68"/>
      <c r="I30" s="24"/>
      <c r="J30" s="24"/>
      <c r="K30" s="24"/>
      <c r="L30" s="24"/>
      <c r="M30" s="24"/>
      <c r="N30" s="24"/>
      <c r="O30" s="24"/>
      <c r="P30" s="24"/>
      <c r="Q30" s="24"/>
      <c r="R30" s="24"/>
      <c r="S30" s="24"/>
      <c r="T30" s="24"/>
      <c r="U30" s="24"/>
      <c r="V30" s="24"/>
      <c r="W30" s="24"/>
      <c r="X30" s="24"/>
      <c r="Y30" s="24"/>
      <c r="Z30" s="24"/>
    </row>
    <row r="31" spans="1:26" ht="15.75" customHeight="1" x14ac:dyDescent="0.2">
      <c r="A31" s="196"/>
      <c r="B31" s="60" t="s">
        <v>260</v>
      </c>
      <c r="C31" s="61"/>
      <c r="D31" s="479"/>
      <c r="E31" s="258">
        <f t="shared" si="1"/>
        <v>0</v>
      </c>
      <c r="F31" s="24"/>
      <c r="G31" s="24"/>
      <c r="H31" s="68"/>
      <c r="I31" s="24"/>
      <c r="J31" s="24"/>
      <c r="K31" s="24"/>
      <c r="L31" s="24"/>
      <c r="M31" s="24"/>
      <c r="N31" s="24"/>
      <c r="O31" s="24"/>
      <c r="P31" s="24"/>
      <c r="Q31" s="24"/>
      <c r="R31" s="24"/>
      <c r="S31" s="24"/>
      <c r="T31" s="24"/>
      <c r="U31" s="24"/>
      <c r="V31" s="24"/>
      <c r="W31" s="24"/>
      <c r="X31" s="24"/>
      <c r="Y31" s="24"/>
      <c r="Z31" s="24"/>
    </row>
    <row r="32" spans="1:26" ht="15.75" customHeight="1" x14ac:dyDescent="0.2">
      <c r="A32" s="196"/>
      <c r="B32" s="60" t="s">
        <v>261</v>
      </c>
      <c r="C32" s="61"/>
      <c r="D32" s="479"/>
      <c r="E32" s="258">
        <f t="shared" si="1"/>
        <v>0</v>
      </c>
      <c r="F32" s="24"/>
      <c r="G32" s="24"/>
      <c r="H32" s="24"/>
      <c r="I32" s="24"/>
      <c r="J32" s="24"/>
      <c r="K32" s="24"/>
      <c r="L32" s="24"/>
      <c r="M32" s="24"/>
      <c r="N32" s="24"/>
      <c r="O32" s="24"/>
      <c r="P32" s="24"/>
      <c r="Q32" s="24"/>
      <c r="R32" s="24"/>
      <c r="S32" s="24"/>
      <c r="T32" s="24"/>
      <c r="U32" s="24"/>
      <c r="V32" s="24"/>
      <c r="W32" s="24"/>
      <c r="X32" s="24"/>
      <c r="Y32" s="24"/>
      <c r="Z32" s="24"/>
    </row>
    <row r="33" spans="1:26" ht="15.75" customHeight="1" x14ac:dyDescent="0.2">
      <c r="A33" s="196"/>
      <c r="B33" s="60" t="s">
        <v>262</v>
      </c>
      <c r="C33" s="61"/>
      <c r="D33" s="479"/>
      <c r="E33" s="258">
        <f t="shared" si="1"/>
        <v>0</v>
      </c>
      <c r="F33" s="24"/>
      <c r="G33" s="24"/>
      <c r="H33" s="24"/>
      <c r="I33" s="24"/>
      <c r="J33" s="24"/>
      <c r="K33" s="24"/>
      <c r="L33" s="24"/>
      <c r="M33" s="24"/>
      <c r="N33" s="24"/>
      <c r="O33" s="24"/>
      <c r="P33" s="24"/>
      <c r="Q33" s="24"/>
      <c r="R33" s="24"/>
      <c r="S33" s="24"/>
      <c r="T33" s="24"/>
      <c r="U33" s="24"/>
      <c r="V33" s="24"/>
      <c r="W33" s="24"/>
      <c r="X33" s="24"/>
      <c r="Y33" s="24"/>
      <c r="Z33" s="24"/>
    </row>
    <row r="34" spans="1:26" ht="14.25" customHeight="1" x14ac:dyDescent="0.2">
      <c r="A34" s="196"/>
      <c r="B34" s="61" t="s">
        <v>263</v>
      </c>
      <c r="C34" s="61"/>
      <c r="D34" s="479"/>
      <c r="E34" s="258">
        <f t="shared" si="1"/>
        <v>0</v>
      </c>
      <c r="F34" s="24"/>
      <c r="G34" s="24"/>
      <c r="H34" s="24"/>
      <c r="I34" s="24"/>
      <c r="J34" s="24"/>
      <c r="K34" s="24"/>
      <c r="L34" s="24"/>
      <c r="M34" s="24"/>
      <c r="N34" s="24"/>
      <c r="O34" s="24"/>
      <c r="P34" s="24"/>
      <c r="Q34" s="24"/>
      <c r="R34" s="24"/>
      <c r="S34" s="24"/>
      <c r="T34" s="24"/>
      <c r="U34" s="24"/>
      <c r="V34" s="24"/>
      <c r="W34" s="24"/>
      <c r="X34" s="24"/>
      <c r="Y34" s="24"/>
      <c r="Z34" s="24"/>
    </row>
    <row r="35" spans="1:26" ht="15.75" customHeight="1" x14ac:dyDescent="0.2">
      <c r="A35" s="196"/>
      <c r="B35" s="480"/>
      <c r="C35" s="61"/>
      <c r="D35" s="479"/>
      <c r="E35" s="258">
        <f t="shared" si="1"/>
        <v>0</v>
      </c>
      <c r="F35" s="24"/>
      <c r="G35" s="24"/>
      <c r="H35" s="24"/>
      <c r="I35" s="24"/>
      <c r="J35" s="24"/>
      <c r="K35" s="24"/>
      <c r="L35" s="24"/>
      <c r="M35" s="24"/>
      <c r="N35" s="24"/>
      <c r="O35" s="24"/>
      <c r="P35" s="24"/>
      <c r="Q35" s="24"/>
      <c r="R35" s="24"/>
      <c r="S35" s="24"/>
      <c r="T35" s="24"/>
      <c r="U35" s="24"/>
      <c r="V35" s="24"/>
      <c r="W35" s="24"/>
      <c r="X35" s="24"/>
      <c r="Y35" s="24"/>
      <c r="Z35" s="24"/>
    </row>
    <row r="36" spans="1:26" ht="15.75" customHeight="1" x14ac:dyDescent="0.2">
      <c r="A36" s="196"/>
      <c r="B36" s="480"/>
      <c r="C36" s="61"/>
      <c r="D36" s="479"/>
      <c r="E36" s="258">
        <f t="shared" si="1"/>
        <v>0</v>
      </c>
      <c r="F36" s="24"/>
      <c r="G36" s="24"/>
      <c r="H36" s="24"/>
      <c r="I36" s="24"/>
      <c r="J36" s="24"/>
      <c r="K36" s="24"/>
      <c r="L36" s="24"/>
      <c r="M36" s="24"/>
      <c r="N36" s="24"/>
      <c r="O36" s="24"/>
      <c r="P36" s="24"/>
      <c r="Q36" s="24"/>
      <c r="R36" s="24"/>
      <c r="S36" s="24"/>
      <c r="T36" s="24"/>
      <c r="U36" s="24"/>
      <c r="V36" s="24"/>
      <c r="W36" s="24"/>
      <c r="X36" s="24"/>
      <c r="Y36" s="24"/>
      <c r="Z36" s="24"/>
    </row>
    <row r="37" spans="1:26" ht="15" customHeight="1" x14ac:dyDescent="0.2">
      <c r="A37" s="281"/>
      <c r="B37" s="69"/>
      <c r="C37" s="69"/>
      <c r="D37" s="43"/>
      <c r="E37" s="258"/>
      <c r="F37" s="24"/>
      <c r="G37" s="24"/>
      <c r="H37" s="24"/>
      <c r="I37" s="24"/>
      <c r="J37" s="24"/>
      <c r="K37" s="24"/>
      <c r="L37" s="24"/>
      <c r="M37" s="24"/>
      <c r="N37" s="24"/>
      <c r="O37" s="24"/>
      <c r="P37" s="24"/>
      <c r="Q37" s="24"/>
      <c r="R37" s="24"/>
      <c r="S37" s="24"/>
      <c r="T37" s="24"/>
      <c r="U37" s="24"/>
      <c r="V37" s="24"/>
      <c r="W37" s="24"/>
      <c r="X37" s="24"/>
      <c r="Y37" s="24"/>
      <c r="Z37" s="24"/>
    </row>
    <row r="38" spans="1:26" ht="15.75" customHeight="1" x14ac:dyDescent="0.2">
      <c r="A38" s="279" t="s">
        <v>264</v>
      </c>
      <c r="B38" s="60"/>
      <c r="C38" s="60"/>
      <c r="D38" s="48">
        <f>IFERROR(IF($D$9="yes",SUM(D23:D36)+SUM(D17:D20)*((D11/D10)*(D12/168)),SUM(D17:D20,D23:D36)),0)</f>
        <v>0</v>
      </c>
      <c r="E38" s="258">
        <f>IFERROR(IF($D$9="yes",SUM(E23:E36)+SUM(E17:E20)*((D11/D10)*(D12/168)),SUM(E17:E20,E23:E36)),0)</f>
        <v>0</v>
      </c>
      <c r="F38" s="24"/>
      <c r="G38" s="24"/>
      <c r="H38" s="24"/>
      <c r="I38" s="24"/>
      <c r="J38" s="24"/>
      <c r="K38" s="24"/>
      <c r="L38" s="24"/>
      <c r="M38" s="24"/>
      <c r="N38" s="24"/>
      <c r="O38" s="24"/>
      <c r="P38" s="24"/>
      <c r="Q38" s="24"/>
      <c r="R38" s="24"/>
      <c r="S38" s="24"/>
      <c r="T38" s="24"/>
      <c r="U38" s="24"/>
      <c r="V38" s="24"/>
      <c r="W38" s="24"/>
      <c r="X38" s="24"/>
      <c r="Y38" s="24"/>
      <c r="Z38" s="24"/>
    </row>
    <row r="39" spans="1:26" ht="15.75" customHeight="1" x14ac:dyDescent="0.2">
      <c r="A39" s="196"/>
      <c r="B39" s="24"/>
      <c r="C39" s="24"/>
      <c r="D39" s="48"/>
      <c r="E39" s="258"/>
      <c r="F39" s="24"/>
      <c r="G39" s="24"/>
      <c r="H39" s="24"/>
      <c r="I39" s="24"/>
      <c r="J39" s="24"/>
      <c r="K39" s="24"/>
      <c r="L39" s="24"/>
      <c r="M39" s="24"/>
      <c r="N39" s="24"/>
      <c r="O39" s="24"/>
      <c r="P39" s="24"/>
      <c r="Q39" s="24"/>
      <c r="R39" s="24"/>
      <c r="S39" s="24"/>
      <c r="T39" s="24"/>
      <c r="U39" s="24"/>
      <c r="V39" s="24"/>
      <c r="W39" s="24"/>
      <c r="X39" s="24"/>
      <c r="Y39" s="24"/>
      <c r="Z39" s="24"/>
    </row>
    <row r="40" spans="1:26" ht="15.75" customHeight="1" x14ac:dyDescent="0.2">
      <c r="A40" s="196"/>
      <c r="B40" s="24"/>
      <c r="C40" s="24"/>
      <c r="D40" s="43"/>
      <c r="E40" s="268"/>
      <c r="F40" s="24"/>
      <c r="G40" s="24"/>
      <c r="H40" s="24"/>
      <c r="I40" s="24"/>
      <c r="J40" s="24"/>
      <c r="K40" s="24"/>
      <c r="L40" s="24"/>
      <c r="M40" s="24"/>
      <c r="N40" s="24"/>
      <c r="O40" s="24"/>
      <c r="P40" s="24"/>
      <c r="Q40" s="24"/>
      <c r="R40" s="24"/>
      <c r="S40" s="24"/>
      <c r="T40" s="24"/>
      <c r="U40" s="24"/>
      <c r="V40" s="24"/>
      <c r="W40" s="24"/>
      <c r="X40" s="24"/>
      <c r="Y40" s="24"/>
      <c r="Z40" s="24"/>
    </row>
    <row r="41" spans="1:26" ht="15.75" customHeight="1" x14ac:dyDescent="0.2">
      <c r="A41" s="70" t="s">
        <v>265</v>
      </c>
      <c r="B41" s="34"/>
      <c r="C41" s="34"/>
      <c r="D41" s="38">
        <f>IF(D15-D38&lt;0,0,D15-D38)</f>
        <v>0</v>
      </c>
      <c r="E41" s="253">
        <f>IF(E15-E38&lt;0,0,E15-E38)</f>
        <v>0</v>
      </c>
      <c r="F41" s="24"/>
      <c r="G41" s="24"/>
      <c r="H41" s="24"/>
      <c r="I41" s="24"/>
      <c r="J41" s="24"/>
      <c r="K41" s="24"/>
      <c r="L41" s="24"/>
      <c r="M41" s="24"/>
      <c r="N41" s="24"/>
      <c r="O41" s="24"/>
      <c r="P41" s="24"/>
      <c r="Q41" s="24"/>
      <c r="R41" s="24"/>
      <c r="S41" s="24"/>
      <c r="T41" s="24"/>
      <c r="U41" s="24"/>
      <c r="V41" s="24"/>
      <c r="W41" s="24"/>
      <c r="X41" s="24"/>
      <c r="Y41" s="24"/>
      <c r="Z41" s="24"/>
    </row>
    <row r="42" spans="1:26" ht="15.75" customHeight="1" x14ac:dyDescent="0.2">
      <c r="A42" s="196"/>
      <c r="B42" s="24"/>
      <c r="C42" s="24"/>
      <c r="D42" s="24"/>
      <c r="E42" s="282"/>
      <c r="F42" s="24"/>
      <c r="G42" s="24"/>
      <c r="H42" s="24"/>
      <c r="I42" s="24"/>
      <c r="J42" s="24"/>
      <c r="K42" s="24"/>
      <c r="L42" s="24"/>
      <c r="M42" s="24"/>
      <c r="N42" s="24"/>
      <c r="O42" s="24"/>
      <c r="P42" s="24"/>
      <c r="Q42" s="24"/>
      <c r="R42" s="24"/>
      <c r="S42" s="24"/>
      <c r="T42" s="24"/>
      <c r="U42" s="24"/>
      <c r="V42" s="24"/>
      <c r="W42" s="24"/>
      <c r="X42" s="24"/>
      <c r="Y42" s="24"/>
      <c r="Z42" s="24"/>
    </row>
    <row r="43" spans="1:26" ht="15.75" customHeight="1" x14ac:dyDescent="0.2">
      <c r="A43" s="196"/>
      <c r="B43" s="24"/>
      <c r="C43" s="24"/>
      <c r="D43" s="24"/>
      <c r="E43" s="24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A44" s="539"/>
      <c r="B44" s="34"/>
      <c r="C44" s="24"/>
      <c r="D44" s="516" t="str">
        <f>IF('Patient Information'!B8&gt;0,'Patient Information'!B8,"")</f>
        <v/>
      </c>
      <c r="E44" s="283"/>
      <c r="F44" s="24"/>
      <c r="G44" s="24"/>
      <c r="H44" s="24"/>
      <c r="I44" s="24"/>
      <c r="J44" s="24"/>
      <c r="K44" s="24"/>
      <c r="L44" s="24"/>
      <c r="M44" s="24"/>
      <c r="N44" s="24"/>
      <c r="O44" s="24"/>
      <c r="P44" s="24"/>
      <c r="Q44" s="24"/>
      <c r="R44" s="24"/>
      <c r="S44" s="24"/>
      <c r="T44" s="24"/>
      <c r="U44" s="24"/>
      <c r="V44" s="24"/>
      <c r="W44" s="24"/>
      <c r="X44" s="24"/>
      <c r="Y44" s="24"/>
      <c r="Z44" s="24"/>
    </row>
    <row r="45" spans="1:26" ht="15.75" customHeight="1" x14ac:dyDescent="0.2">
      <c r="A45" s="270" t="s">
        <v>220</v>
      </c>
      <c r="B45" s="252"/>
      <c r="C45" s="252"/>
      <c r="D45" s="284" t="s">
        <v>221</v>
      </c>
      <c r="E45" s="244"/>
      <c r="F45" s="24"/>
      <c r="G45" s="24"/>
      <c r="H45" s="24"/>
      <c r="I45" s="24"/>
      <c r="J45" s="24"/>
      <c r="K45" s="24"/>
      <c r="L45" s="24"/>
      <c r="M45" s="24"/>
      <c r="N45" s="24"/>
      <c r="O45" s="24"/>
      <c r="P45" s="24"/>
      <c r="Q45" s="24"/>
      <c r="R45" s="24"/>
      <c r="S45" s="24"/>
      <c r="T45" s="24"/>
      <c r="U45" s="24"/>
      <c r="V45" s="24"/>
      <c r="W45" s="24"/>
      <c r="X45" s="24"/>
      <c r="Y45" s="24"/>
      <c r="Z45" s="24"/>
    </row>
    <row r="46" spans="1:26" ht="15.75" customHeight="1" x14ac:dyDescent="0.2">
      <c r="A46" s="196"/>
      <c r="B46" s="24"/>
      <c r="C46" s="24"/>
      <c r="D46" s="24"/>
      <c r="E46" s="244"/>
      <c r="F46" s="24"/>
      <c r="G46" s="24"/>
      <c r="H46" s="24"/>
      <c r="I46" s="24"/>
      <c r="J46" s="24"/>
      <c r="K46" s="24"/>
      <c r="L46" s="24"/>
      <c r="M46" s="24"/>
      <c r="N46" s="24"/>
      <c r="O46" s="24"/>
      <c r="P46" s="24"/>
      <c r="Q46" s="24"/>
      <c r="R46" s="24"/>
      <c r="S46" s="24"/>
      <c r="T46" s="24"/>
      <c r="U46" s="24"/>
      <c r="V46" s="24"/>
      <c r="W46" s="24"/>
      <c r="X46" s="24"/>
      <c r="Y46" s="24"/>
      <c r="Z46" s="24"/>
    </row>
    <row r="47" spans="1:26" ht="15.75" customHeight="1" x14ac:dyDescent="0.2">
      <c r="A47" s="196"/>
      <c r="B47" s="24"/>
      <c r="C47" s="24"/>
      <c r="D47" s="24"/>
      <c r="E47" s="244"/>
      <c r="F47" s="24"/>
      <c r="G47" s="24"/>
      <c r="H47" s="24"/>
      <c r="I47" s="24"/>
      <c r="J47" s="24"/>
      <c r="K47" s="24"/>
      <c r="L47" s="24"/>
      <c r="M47" s="24"/>
      <c r="N47" s="24"/>
      <c r="O47" s="24"/>
      <c r="P47" s="24"/>
      <c r="Q47" s="24"/>
      <c r="R47" s="24"/>
      <c r="S47" s="24"/>
      <c r="T47" s="24"/>
      <c r="U47" s="24"/>
      <c r="V47" s="24"/>
      <c r="W47" s="24"/>
      <c r="X47" s="24"/>
      <c r="Y47" s="24"/>
      <c r="Z47" s="24"/>
    </row>
    <row r="48" spans="1:26" ht="15.75" customHeight="1" x14ac:dyDescent="0.2">
      <c r="A48" s="49" t="str">
        <f>IF('Patient Information'!B6&gt;0,'Patient Information'!B6,"")</f>
        <v/>
      </c>
      <c r="B48" s="34"/>
      <c r="C48" s="34"/>
      <c r="D48" s="72" t="str">
        <f>IF('Patient Information'!B7&gt;0,'Patient Information'!B7,"")</f>
        <v/>
      </c>
      <c r="E48" s="285"/>
      <c r="F48" s="24"/>
      <c r="G48" s="24"/>
      <c r="H48" s="24"/>
      <c r="I48" s="24"/>
      <c r="J48" s="24"/>
      <c r="K48" s="24"/>
      <c r="L48" s="24"/>
      <c r="M48" s="24"/>
      <c r="N48" s="24"/>
      <c r="O48" s="24"/>
      <c r="P48" s="24"/>
      <c r="Q48" s="24"/>
      <c r="R48" s="24"/>
      <c r="S48" s="24"/>
      <c r="T48" s="24"/>
      <c r="U48" s="24"/>
      <c r="V48" s="24"/>
      <c r="W48" s="24"/>
      <c r="X48" s="24"/>
      <c r="Y48" s="24"/>
      <c r="Z48" s="24"/>
    </row>
    <row r="49" spans="1:26" ht="15.75" customHeight="1" x14ac:dyDescent="0.2">
      <c r="A49" s="270" t="s">
        <v>225</v>
      </c>
      <c r="B49" s="24"/>
      <c r="C49" s="24"/>
      <c r="D49" s="43" t="s">
        <v>226</v>
      </c>
      <c r="E49" s="244"/>
      <c r="F49" s="24"/>
      <c r="G49" s="24"/>
      <c r="H49" s="24"/>
      <c r="I49" s="24"/>
      <c r="J49" s="24"/>
      <c r="K49" s="24"/>
      <c r="L49" s="24"/>
      <c r="M49" s="24"/>
      <c r="N49" s="24"/>
      <c r="O49" s="24"/>
      <c r="P49" s="24"/>
      <c r="Q49" s="24"/>
      <c r="R49" s="24"/>
      <c r="S49" s="24"/>
      <c r="T49" s="24"/>
      <c r="U49" s="24"/>
      <c r="V49" s="24"/>
      <c r="W49" s="24"/>
      <c r="X49" s="24"/>
      <c r="Y49" s="24"/>
      <c r="Z49" s="24"/>
    </row>
    <row r="50" spans="1:26" ht="15.75" customHeight="1" x14ac:dyDescent="0.2">
      <c r="A50" s="286"/>
      <c r="B50" s="24"/>
      <c r="C50" s="24"/>
      <c r="D50" s="24"/>
      <c r="E50" s="244"/>
      <c r="F50" s="24"/>
      <c r="G50" s="24"/>
      <c r="H50" s="24"/>
      <c r="I50" s="24"/>
      <c r="J50" s="24"/>
      <c r="K50" s="24"/>
      <c r="L50" s="24"/>
      <c r="M50" s="24"/>
      <c r="N50" s="24"/>
      <c r="O50" s="24"/>
      <c r="P50" s="24"/>
      <c r="Q50" s="24"/>
      <c r="R50" s="24"/>
      <c r="S50" s="24"/>
      <c r="T50" s="24"/>
      <c r="U50" s="24"/>
      <c r="V50" s="24"/>
      <c r="W50" s="24"/>
      <c r="X50" s="24"/>
      <c r="Y50" s="24"/>
      <c r="Z50" s="24"/>
    </row>
    <row r="51" spans="1:26" ht="15.75" customHeight="1" thickBot="1" x14ac:dyDescent="0.25">
      <c r="A51" s="274" t="str">
        <f>"Version"&amp;" "&amp; 'Background Information'!$B$1</f>
        <v>Version 1.3</v>
      </c>
      <c r="B51" s="267"/>
      <c r="C51" s="267"/>
      <c r="D51" s="267"/>
      <c r="E51" s="287"/>
      <c r="F51" s="24"/>
      <c r="G51" s="24"/>
      <c r="H51" s="24"/>
      <c r="I51" s="24"/>
      <c r="J51" s="24"/>
      <c r="K51" s="24"/>
      <c r="L51" s="24"/>
      <c r="M51" s="24"/>
      <c r="N51" s="24"/>
      <c r="O51" s="24"/>
      <c r="P51" s="24"/>
      <c r="Q51" s="24"/>
      <c r="R51" s="24"/>
      <c r="S51" s="24"/>
      <c r="T51" s="24"/>
      <c r="U51" s="24"/>
      <c r="V51" s="24"/>
      <c r="W51" s="24"/>
      <c r="X51" s="24"/>
      <c r="Y51" s="24"/>
      <c r="Z51" s="24"/>
    </row>
    <row r="52" spans="1:26" ht="15.75" customHeight="1" x14ac:dyDescent="0.2">
      <c r="A52" s="277"/>
      <c r="B52" s="288" t="s">
        <v>266</v>
      </c>
      <c r="C52" s="277"/>
      <c r="D52" s="277"/>
      <c r="E52" s="277"/>
      <c r="F52" s="24"/>
      <c r="G52" s="24"/>
      <c r="H52" s="24"/>
      <c r="I52" s="24"/>
      <c r="J52" s="24"/>
      <c r="K52" s="24"/>
      <c r="L52" s="24"/>
      <c r="M52" s="24"/>
      <c r="N52" s="24"/>
      <c r="O52" s="24"/>
      <c r="P52" s="24"/>
      <c r="Q52" s="24"/>
      <c r="R52" s="24"/>
      <c r="S52" s="24"/>
      <c r="T52" s="24"/>
      <c r="U52" s="24"/>
      <c r="V52" s="24"/>
      <c r="W52" s="24"/>
      <c r="X52" s="24"/>
      <c r="Y52" s="24"/>
      <c r="Z52" s="24"/>
    </row>
    <row r="53" spans="1:26" ht="15.75" customHeight="1" x14ac:dyDescent="0.2">
      <c r="A53" s="24"/>
      <c r="B53" s="24"/>
      <c r="C53" s="24"/>
      <c r="D53" s="24"/>
      <c r="E53" s="24"/>
      <c r="F53" s="24"/>
      <c r="G53" s="24"/>
      <c r="H53" s="24"/>
      <c r="I53" s="24"/>
      <c r="J53" s="24"/>
      <c r="K53" s="24"/>
      <c r="L53" s="24"/>
      <c r="M53" s="24"/>
      <c r="N53" s="24"/>
      <c r="O53" s="24"/>
      <c r="P53" s="24"/>
      <c r="Q53" s="24"/>
      <c r="R53" s="24"/>
      <c r="S53" s="24"/>
      <c r="T53" s="24"/>
      <c r="U53" s="24"/>
      <c r="V53" s="24"/>
      <c r="W53" s="24"/>
      <c r="X53" s="24"/>
      <c r="Y53" s="24"/>
      <c r="Z53" s="24"/>
    </row>
    <row r="54" spans="1:26" ht="15.75" customHeight="1" x14ac:dyDescent="0.2">
      <c r="F54" s="24"/>
      <c r="G54" s="24"/>
      <c r="H54" s="24"/>
      <c r="I54" s="24"/>
      <c r="J54" s="24"/>
      <c r="K54" s="24"/>
      <c r="L54" s="24"/>
      <c r="M54" s="24"/>
      <c r="N54" s="24"/>
      <c r="O54" s="24"/>
      <c r="P54" s="24"/>
      <c r="Q54" s="24"/>
      <c r="R54" s="24"/>
      <c r="S54" s="24"/>
      <c r="T54" s="24"/>
      <c r="U54" s="24"/>
      <c r="V54" s="24"/>
      <c r="W54" s="24"/>
      <c r="X54" s="24"/>
      <c r="Y54" s="24"/>
      <c r="Z54" s="24"/>
    </row>
    <row r="55" spans="1:26" ht="15.75" customHeight="1" x14ac:dyDescent="0.2">
      <c r="F55" s="24"/>
      <c r="G55" s="24"/>
      <c r="H55" s="24"/>
      <c r="I55" s="24"/>
      <c r="J55" s="24"/>
      <c r="K55" s="24"/>
      <c r="L55" s="24"/>
      <c r="M55" s="24"/>
      <c r="N55" s="24"/>
      <c r="O55" s="24"/>
      <c r="P55" s="24"/>
      <c r="Q55" s="24"/>
      <c r="R55" s="24"/>
      <c r="S55" s="24"/>
      <c r="T55" s="24"/>
      <c r="U55" s="24"/>
      <c r="V55" s="24"/>
      <c r="W55" s="24"/>
      <c r="X55" s="24"/>
      <c r="Y55" s="24"/>
      <c r="Z55" s="24"/>
    </row>
    <row r="56" spans="1:26" ht="15.75" customHeight="1" x14ac:dyDescent="0.2">
      <c r="F56" s="24"/>
      <c r="G56" s="24"/>
      <c r="H56" s="24"/>
      <c r="I56" s="24"/>
      <c r="J56" s="24"/>
      <c r="K56" s="24"/>
      <c r="L56" s="24"/>
      <c r="M56" s="24"/>
      <c r="N56" s="24"/>
      <c r="O56" s="24"/>
      <c r="P56" s="24"/>
      <c r="Q56" s="24"/>
      <c r="R56" s="24"/>
      <c r="S56" s="24"/>
      <c r="T56" s="24"/>
      <c r="U56" s="24"/>
      <c r="V56" s="24"/>
      <c r="W56" s="24"/>
      <c r="X56" s="24"/>
      <c r="Y56" s="24"/>
      <c r="Z56" s="24"/>
    </row>
    <row r="57" spans="1:26" ht="15.75" customHeight="1" x14ac:dyDescent="0.2">
      <c r="F57" s="24"/>
      <c r="G57" s="24"/>
      <c r="H57" s="24"/>
      <c r="I57" s="24"/>
      <c r="J57" s="24"/>
      <c r="K57" s="24"/>
      <c r="L57" s="24"/>
      <c r="M57" s="24"/>
      <c r="N57" s="24"/>
      <c r="O57" s="24"/>
      <c r="P57" s="24"/>
      <c r="Q57" s="24"/>
      <c r="R57" s="24"/>
      <c r="S57" s="24"/>
      <c r="T57" s="24"/>
      <c r="U57" s="24"/>
      <c r="V57" s="24"/>
      <c r="W57" s="24"/>
      <c r="X57" s="24"/>
      <c r="Y57" s="24"/>
      <c r="Z57" s="24"/>
    </row>
    <row r="58" spans="1:26" ht="15.75" customHeight="1" x14ac:dyDescent="0.2">
      <c r="F58" s="24"/>
      <c r="G58" s="24"/>
      <c r="H58" s="24"/>
      <c r="I58" s="24"/>
      <c r="J58" s="24"/>
      <c r="K58" s="24"/>
      <c r="L58" s="24"/>
      <c r="M58" s="24"/>
      <c r="N58" s="24"/>
      <c r="O58" s="24"/>
      <c r="P58" s="24"/>
      <c r="Q58" s="24"/>
      <c r="R58" s="24"/>
      <c r="S58" s="24"/>
      <c r="T58" s="24"/>
      <c r="U58" s="24"/>
      <c r="V58" s="24"/>
      <c r="W58" s="24"/>
      <c r="X58" s="24"/>
      <c r="Y58" s="24"/>
      <c r="Z58" s="24"/>
    </row>
    <row r="59" spans="1:26" ht="15.75" customHeight="1" x14ac:dyDescent="0.2">
      <c r="F59" s="24"/>
      <c r="G59" s="24"/>
      <c r="H59" s="24"/>
      <c r="I59" s="24"/>
      <c r="J59" s="24"/>
      <c r="K59" s="24"/>
      <c r="L59" s="24"/>
      <c r="M59" s="24"/>
      <c r="N59" s="24"/>
      <c r="O59" s="24"/>
      <c r="P59" s="24"/>
      <c r="Q59" s="24"/>
      <c r="R59" s="24"/>
      <c r="S59" s="24"/>
      <c r="T59" s="24"/>
      <c r="U59" s="24"/>
      <c r="V59" s="24"/>
      <c r="W59" s="24"/>
      <c r="X59" s="24"/>
      <c r="Y59" s="24"/>
      <c r="Z59" s="24"/>
    </row>
  </sheetData>
  <sheetProtection algorithmName="SHA-512" hashValue="MzWGp/miVcyCJ5Meg3Vs3qvbiLdANnqNnGUIwAnerKYZNte/H+os730Jt9+4U76iP6KuToXQogxjql75fph11w==" saltValue="ilraC86hDMmdt9ACLzZo6g==" spinCount="100000" sheet="1" selectLockedCells="1"/>
  <printOptions horizontalCentered="1"/>
  <pageMargins left="0.5" right="0.5" top="0.5" bottom="0.5" header="0" footer="0"/>
  <pageSetup scale="73" orientation="portrait" r:id="rId1"/>
  <drawing r:id="rId2"/>
  <extLst>
    <ext xmlns:x14="http://schemas.microsoft.com/office/spreadsheetml/2009/9/main" uri="{CCE6A557-97BC-4b89-ADB6-D9C93CAAB3DF}">
      <x14:dataValidations xmlns:xm="http://schemas.microsoft.com/office/excel/2006/main" count="1">
        <x14:dataValidation type="list" allowBlank="1" showErrorMessage="1" xr:uid="{00000000-0002-0000-0300-000000000000}">
          <x14:formula1>
            <xm:f>'Background Information'!$E$7:$E$8</xm:f>
          </x14:formula1>
          <xm:sqref>D9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pageSetUpPr fitToPage="1"/>
  </sheetPr>
  <dimension ref="A1:Z46"/>
  <sheetViews>
    <sheetView showGridLines="0" showRowColHeaders="0" zoomScaleNormal="100" workbookViewId="0">
      <selection activeCell="B8" sqref="B8"/>
    </sheetView>
  </sheetViews>
  <sheetFormatPr defaultColWidth="12.625" defaultRowHeight="15" customHeight="1" x14ac:dyDescent="0.2"/>
  <cols>
    <col min="1" max="1" width="3.75" customWidth="1"/>
    <col min="2" max="2" width="43.75" customWidth="1"/>
    <col min="3" max="3" width="3.75" customWidth="1"/>
    <col min="4" max="4" width="21.75" customWidth="1"/>
    <col min="5" max="5" width="3.75" customWidth="1"/>
    <col min="6" max="6" width="25.625" customWidth="1"/>
    <col min="7" max="7" width="3.75" customWidth="1"/>
    <col min="8" max="8" width="28.125" customWidth="1"/>
    <col min="9" max="9" width="7.75" customWidth="1"/>
    <col min="10" max="10" width="2.5" customWidth="1"/>
    <col min="11" max="11" width="32.25" customWidth="1"/>
    <col min="12" max="12" width="2.5" customWidth="1"/>
    <col min="13" max="13" width="18.625" customWidth="1"/>
    <col min="14" max="26" width="7.75" customWidth="1"/>
  </cols>
  <sheetData>
    <row r="1" spans="1:26" x14ac:dyDescent="0.2">
      <c r="A1" s="240"/>
      <c r="B1" s="241"/>
      <c r="C1" s="241"/>
      <c r="D1" s="241"/>
      <c r="E1" s="241"/>
      <c r="F1" s="241"/>
      <c r="G1" s="241"/>
      <c r="H1" s="242"/>
      <c r="I1" s="24"/>
      <c r="J1" s="24"/>
      <c r="K1" s="4"/>
      <c r="L1" s="4"/>
      <c r="M1" s="4"/>
      <c r="N1" s="24"/>
      <c r="O1" s="24"/>
      <c r="P1" s="24"/>
      <c r="Q1" s="24"/>
      <c r="R1" s="24"/>
      <c r="S1" s="24"/>
      <c r="T1" s="24"/>
      <c r="U1" s="24"/>
      <c r="V1" s="24"/>
      <c r="W1" s="24"/>
      <c r="X1" s="24"/>
      <c r="Y1" s="24"/>
      <c r="Z1" s="24"/>
    </row>
    <row r="2" spans="1:26" x14ac:dyDescent="0.2">
      <c r="A2" s="196"/>
      <c r="B2" s="24"/>
      <c r="C2" s="24"/>
      <c r="D2" s="24"/>
      <c r="E2" s="24"/>
      <c r="F2" s="24"/>
      <c r="G2" s="24"/>
      <c r="H2" s="244"/>
      <c r="I2" s="24"/>
      <c r="J2" s="4"/>
      <c r="K2" s="4"/>
      <c r="L2" s="4"/>
      <c r="M2" s="4"/>
      <c r="N2" s="24"/>
      <c r="O2" s="24"/>
      <c r="P2" s="24"/>
      <c r="Q2" s="24"/>
      <c r="R2" s="24"/>
      <c r="S2" s="24"/>
      <c r="T2" s="24"/>
      <c r="U2" s="24"/>
      <c r="V2" s="24"/>
      <c r="W2" s="24"/>
      <c r="X2" s="24"/>
      <c r="Y2" s="24"/>
      <c r="Z2" s="24"/>
    </row>
    <row r="3" spans="1:26" ht="20.25" customHeight="1" x14ac:dyDescent="0.2">
      <c r="A3" s="196"/>
      <c r="B3" s="24"/>
      <c r="C3" s="24"/>
      <c r="D3" s="24"/>
      <c r="E3" s="24"/>
      <c r="F3" s="24"/>
      <c r="G3" s="24"/>
      <c r="H3" s="244"/>
      <c r="I3" s="24"/>
      <c r="J3" s="243"/>
      <c r="K3" s="289"/>
      <c r="L3" s="290"/>
      <c r="M3" s="4"/>
      <c r="N3" s="24"/>
      <c r="O3" s="24"/>
      <c r="P3" s="24"/>
      <c r="Q3" s="24"/>
      <c r="R3" s="24"/>
      <c r="S3" s="24"/>
      <c r="T3" s="24"/>
      <c r="U3" s="24"/>
      <c r="V3" s="24"/>
      <c r="W3" s="24"/>
      <c r="X3" s="24"/>
      <c r="Y3" s="24"/>
      <c r="Z3" s="24"/>
    </row>
    <row r="4" spans="1:26" x14ac:dyDescent="0.2">
      <c r="A4" s="73"/>
      <c r="B4" s="74"/>
      <c r="C4" s="74"/>
      <c r="D4" s="75" t="s">
        <v>123</v>
      </c>
      <c r="E4" s="74"/>
      <c r="F4" s="74"/>
      <c r="G4" s="74"/>
      <c r="H4" s="76"/>
      <c r="I4" s="24"/>
      <c r="J4" s="196"/>
      <c r="K4" s="4" t="s">
        <v>267</v>
      </c>
      <c r="L4" s="220"/>
      <c r="M4" s="4"/>
      <c r="N4" s="24"/>
      <c r="O4" s="24"/>
      <c r="P4" s="24"/>
      <c r="Q4" s="24"/>
      <c r="R4" s="24"/>
      <c r="S4" s="24"/>
      <c r="T4" s="24"/>
      <c r="U4" s="24"/>
      <c r="V4" s="24"/>
      <c r="W4" s="24"/>
      <c r="X4" s="24"/>
      <c r="Y4" s="24"/>
      <c r="Z4" s="24"/>
    </row>
    <row r="5" spans="1:26" x14ac:dyDescent="0.2">
      <c r="A5" s="291"/>
      <c r="B5" s="292"/>
      <c r="C5" s="292"/>
      <c r="D5" s="293" t="s">
        <v>268</v>
      </c>
      <c r="E5" s="292"/>
      <c r="F5" s="292"/>
      <c r="G5" s="292"/>
      <c r="H5" s="77"/>
      <c r="I5" s="24"/>
      <c r="J5" s="251"/>
      <c r="K5" s="224"/>
      <c r="L5" s="225"/>
      <c r="M5" s="4"/>
      <c r="N5" s="24"/>
      <c r="O5" s="24"/>
      <c r="P5" s="24"/>
      <c r="Q5" s="24"/>
      <c r="R5" s="24"/>
      <c r="S5" s="24"/>
      <c r="T5" s="24"/>
      <c r="U5" s="24"/>
      <c r="V5" s="24"/>
      <c r="W5" s="24"/>
      <c r="X5" s="24"/>
      <c r="Y5" s="24"/>
      <c r="Z5" s="24"/>
    </row>
    <row r="6" spans="1:26" x14ac:dyDescent="0.2">
      <c r="A6" s="196"/>
      <c r="B6" s="24"/>
      <c r="C6" s="24"/>
      <c r="D6" s="43"/>
      <c r="E6" s="24"/>
      <c r="F6" s="43"/>
      <c r="G6" s="43"/>
      <c r="H6" s="268"/>
      <c r="I6" s="24"/>
      <c r="J6" s="24"/>
      <c r="K6" s="24"/>
      <c r="L6" s="24"/>
      <c r="M6" s="24"/>
      <c r="N6" s="24"/>
      <c r="O6" s="24"/>
      <c r="P6" s="24"/>
      <c r="Q6" s="24"/>
      <c r="R6" s="24"/>
      <c r="S6" s="24"/>
      <c r="T6" s="24"/>
      <c r="U6" s="24"/>
      <c r="V6" s="24"/>
      <c r="W6" s="24"/>
      <c r="X6" s="24"/>
      <c r="Y6" s="24"/>
      <c r="Z6" s="24"/>
    </row>
    <row r="7" spans="1:26" x14ac:dyDescent="0.2">
      <c r="A7" s="196"/>
      <c r="B7" s="43" t="s">
        <v>269</v>
      </c>
      <c r="C7" s="24"/>
      <c r="D7" s="48" t="s">
        <v>270</v>
      </c>
      <c r="E7" s="24"/>
      <c r="F7" s="43" t="s">
        <v>271</v>
      </c>
      <c r="G7" s="24"/>
      <c r="H7" s="258" t="s">
        <v>272</v>
      </c>
      <c r="I7" s="24"/>
      <c r="J7" s="24"/>
      <c r="K7" s="24"/>
      <c r="L7" s="24"/>
      <c r="M7" s="24"/>
      <c r="N7" s="24"/>
      <c r="O7" s="24"/>
      <c r="P7" s="24"/>
      <c r="Q7" s="24"/>
      <c r="R7" s="24"/>
      <c r="S7" s="24"/>
      <c r="T7" s="24"/>
      <c r="U7" s="24"/>
      <c r="V7" s="24"/>
      <c r="W7" s="24"/>
      <c r="X7" s="24"/>
      <c r="Y7" s="24"/>
      <c r="Z7" s="24"/>
    </row>
    <row r="8" spans="1:26" ht="15.75" customHeight="1" x14ac:dyDescent="0.2">
      <c r="A8" s="196"/>
      <c r="B8" s="474"/>
      <c r="C8" s="24"/>
      <c r="D8" s="475"/>
      <c r="E8" s="24"/>
      <c r="F8" s="474"/>
      <c r="G8" s="24"/>
      <c r="H8" s="253">
        <f t="shared" ref="H8:H27" si="0">IF(F8="One Time",D8,IF(F8="Monthly",D8*12,IF(F8="Quarterly",D8*4,IF(F8="Annual",D8,0))))</f>
        <v>0</v>
      </c>
      <c r="I8" s="24"/>
      <c r="J8" s="67"/>
      <c r="K8" s="67"/>
      <c r="L8" s="67"/>
      <c r="M8" s="67"/>
      <c r="N8" s="24"/>
      <c r="O8" s="78"/>
      <c r="P8" s="78"/>
      <c r="Q8" s="78"/>
      <c r="R8" s="24"/>
      <c r="S8" s="24"/>
      <c r="T8" s="24"/>
      <c r="U8" s="24"/>
      <c r="V8" s="24"/>
      <c r="W8" s="24"/>
      <c r="X8" s="24"/>
      <c r="Y8" s="24"/>
      <c r="Z8" s="24"/>
    </row>
    <row r="9" spans="1:26" x14ac:dyDescent="0.2">
      <c r="A9" s="196"/>
      <c r="B9" s="474"/>
      <c r="C9" s="65"/>
      <c r="D9" s="475"/>
      <c r="E9" s="24"/>
      <c r="F9" s="474"/>
      <c r="G9" s="24"/>
      <c r="H9" s="253">
        <f t="shared" si="0"/>
        <v>0</v>
      </c>
      <c r="I9" s="24"/>
      <c r="J9" s="67"/>
      <c r="K9" s="67"/>
      <c r="L9" s="67"/>
      <c r="M9" s="67"/>
      <c r="N9" s="24"/>
      <c r="O9" s="78"/>
      <c r="P9" s="78"/>
      <c r="Q9" s="78"/>
      <c r="R9" s="24"/>
      <c r="S9" s="24"/>
      <c r="T9" s="24"/>
      <c r="U9" s="24"/>
      <c r="V9" s="24"/>
      <c r="W9" s="24"/>
      <c r="X9" s="24"/>
      <c r="Y9" s="24"/>
      <c r="Z9" s="24"/>
    </row>
    <row r="10" spans="1:26" x14ac:dyDescent="0.2">
      <c r="A10" s="196"/>
      <c r="B10" s="474"/>
      <c r="C10" s="65"/>
      <c r="D10" s="475"/>
      <c r="E10" s="24"/>
      <c r="F10" s="474"/>
      <c r="G10" s="24"/>
      <c r="H10" s="253">
        <f t="shared" si="0"/>
        <v>0</v>
      </c>
      <c r="I10" s="24"/>
      <c r="J10" s="24"/>
      <c r="K10" s="24"/>
      <c r="L10" s="24"/>
      <c r="M10" s="24"/>
      <c r="N10" s="24"/>
      <c r="O10" s="24"/>
      <c r="P10" s="24"/>
      <c r="Q10" s="24"/>
      <c r="R10" s="24"/>
      <c r="S10" s="24"/>
      <c r="T10" s="24"/>
      <c r="U10" s="24"/>
      <c r="V10" s="24"/>
      <c r="W10" s="24"/>
      <c r="X10" s="24"/>
      <c r="Y10" s="24"/>
      <c r="Z10" s="24"/>
    </row>
    <row r="11" spans="1:26" x14ac:dyDescent="0.2">
      <c r="A11" s="196"/>
      <c r="B11" s="474"/>
      <c r="C11" s="65"/>
      <c r="D11" s="475"/>
      <c r="E11" s="24"/>
      <c r="F11" s="474"/>
      <c r="G11" s="24"/>
      <c r="H11" s="253">
        <f t="shared" si="0"/>
        <v>0</v>
      </c>
      <c r="I11" s="24"/>
      <c r="J11" s="24"/>
      <c r="K11" s="24"/>
      <c r="L11" s="24"/>
      <c r="M11" s="24"/>
      <c r="N11" s="24"/>
      <c r="O11" s="24"/>
      <c r="P11" s="24"/>
      <c r="Q11" s="24"/>
      <c r="R11" s="24"/>
      <c r="S11" s="24"/>
      <c r="T11" s="24"/>
      <c r="U11" s="24"/>
      <c r="V11" s="24"/>
      <c r="W11" s="24"/>
      <c r="X11" s="24"/>
      <c r="Y11" s="24"/>
      <c r="Z11" s="24"/>
    </row>
    <row r="12" spans="1:26" x14ac:dyDescent="0.2">
      <c r="A12" s="196"/>
      <c r="B12" s="474"/>
      <c r="C12" s="65"/>
      <c r="D12" s="475"/>
      <c r="E12" s="24"/>
      <c r="F12" s="474"/>
      <c r="G12" s="24"/>
      <c r="H12" s="253">
        <f t="shared" si="0"/>
        <v>0</v>
      </c>
      <c r="I12" s="24"/>
      <c r="J12" s="24"/>
      <c r="K12" s="24"/>
      <c r="L12" s="24"/>
      <c r="M12" s="24"/>
      <c r="N12" s="24"/>
      <c r="O12" s="24"/>
      <c r="P12" s="24"/>
      <c r="Q12" s="24"/>
      <c r="R12" s="24"/>
      <c r="S12" s="24"/>
      <c r="T12" s="24"/>
      <c r="U12" s="24"/>
      <c r="V12" s="24"/>
      <c r="W12" s="24"/>
      <c r="X12" s="24"/>
      <c r="Y12" s="24"/>
      <c r="Z12" s="24"/>
    </row>
    <row r="13" spans="1:26" x14ac:dyDescent="0.2">
      <c r="A13" s="196"/>
      <c r="B13" s="474"/>
      <c r="C13" s="65"/>
      <c r="D13" s="475"/>
      <c r="E13" s="24"/>
      <c r="F13" s="474"/>
      <c r="G13" s="24"/>
      <c r="H13" s="253">
        <f t="shared" si="0"/>
        <v>0</v>
      </c>
      <c r="I13" s="24"/>
      <c r="J13" s="24"/>
      <c r="K13" s="24"/>
      <c r="L13" s="24"/>
      <c r="M13" s="24"/>
      <c r="N13" s="24"/>
      <c r="O13" s="24"/>
      <c r="P13" s="24"/>
      <c r="Q13" s="24"/>
      <c r="R13" s="24"/>
      <c r="S13" s="24"/>
      <c r="T13" s="24"/>
      <c r="U13" s="24"/>
      <c r="V13" s="24"/>
      <c r="W13" s="24"/>
      <c r="X13" s="24"/>
      <c r="Y13" s="24"/>
      <c r="Z13" s="24"/>
    </row>
    <row r="14" spans="1:26" x14ac:dyDescent="0.2">
      <c r="A14" s="196"/>
      <c r="B14" s="474"/>
      <c r="C14" s="65"/>
      <c r="D14" s="475"/>
      <c r="E14" s="24"/>
      <c r="F14" s="474"/>
      <c r="G14" s="24"/>
      <c r="H14" s="253">
        <f t="shared" si="0"/>
        <v>0</v>
      </c>
      <c r="I14" s="24"/>
      <c r="J14" s="24"/>
      <c r="K14" s="24"/>
      <c r="L14" s="24"/>
      <c r="M14" s="24"/>
      <c r="N14" s="24"/>
      <c r="O14" s="24"/>
      <c r="P14" s="24"/>
      <c r="Q14" s="24"/>
      <c r="R14" s="24"/>
      <c r="S14" s="24"/>
      <c r="T14" s="24"/>
      <c r="U14" s="24"/>
      <c r="V14" s="24"/>
      <c r="W14" s="24"/>
      <c r="X14" s="24"/>
      <c r="Y14" s="24"/>
      <c r="Z14" s="24"/>
    </row>
    <row r="15" spans="1:26" x14ac:dyDescent="0.2">
      <c r="A15" s="196"/>
      <c r="B15" s="474"/>
      <c r="C15" s="24"/>
      <c r="D15" s="475"/>
      <c r="E15" s="24"/>
      <c r="F15" s="474"/>
      <c r="G15" s="24"/>
      <c r="H15" s="253">
        <f t="shared" si="0"/>
        <v>0</v>
      </c>
      <c r="I15" s="24"/>
      <c r="J15" s="24"/>
      <c r="K15" s="24"/>
      <c r="L15" s="24"/>
      <c r="M15" s="24"/>
      <c r="N15" s="24"/>
      <c r="O15" s="24"/>
      <c r="P15" s="24"/>
      <c r="Q15" s="24"/>
      <c r="R15" s="24"/>
      <c r="S15" s="24"/>
      <c r="T15" s="24"/>
      <c r="U15" s="24"/>
      <c r="V15" s="24"/>
      <c r="W15" s="24"/>
      <c r="X15" s="24"/>
      <c r="Y15" s="24"/>
      <c r="Z15" s="24"/>
    </row>
    <row r="16" spans="1:26" x14ac:dyDescent="0.2">
      <c r="A16" s="196"/>
      <c r="B16" s="474"/>
      <c r="C16" s="24"/>
      <c r="D16" s="475"/>
      <c r="E16" s="24"/>
      <c r="F16" s="474"/>
      <c r="G16" s="24"/>
      <c r="H16" s="253">
        <f t="shared" si="0"/>
        <v>0</v>
      </c>
      <c r="I16" s="24"/>
      <c r="J16" s="24"/>
      <c r="K16" s="24"/>
      <c r="L16" s="24"/>
      <c r="M16" s="24"/>
      <c r="N16" s="24"/>
      <c r="O16" s="24"/>
      <c r="P16" s="24"/>
      <c r="Q16" s="24"/>
      <c r="R16" s="24"/>
      <c r="S16" s="24"/>
      <c r="T16" s="24"/>
      <c r="U16" s="24"/>
      <c r="V16" s="24"/>
      <c r="W16" s="24"/>
      <c r="X16" s="24"/>
      <c r="Y16" s="24"/>
      <c r="Z16" s="24"/>
    </row>
    <row r="17" spans="1:26" x14ac:dyDescent="0.2">
      <c r="A17" s="196"/>
      <c r="B17" s="474"/>
      <c r="C17" s="24"/>
      <c r="D17" s="475"/>
      <c r="E17" s="24"/>
      <c r="F17" s="474"/>
      <c r="G17" s="24"/>
      <c r="H17" s="253">
        <f t="shared" si="0"/>
        <v>0</v>
      </c>
      <c r="I17" s="24"/>
      <c r="J17" s="24"/>
      <c r="K17" s="24"/>
      <c r="L17" s="24"/>
      <c r="M17" s="24"/>
      <c r="N17" s="24"/>
      <c r="O17" s="24"/>
      <c r="P17" s="24"/>
      <c r="Q17" s="24"/>
      <c r="R17" s="24"/>
      <c r="S17" s="24"/>
      <c r="T17" s="24"/>
      <c r="U17" s="24"/>
      <c r="V17" s="24"/>
      <c r="W17" s="24"/>
      <c r="X17" s="24"/>
      <c r="Y17" s="24"/>
      <c r="Z17" s="24"/>
    </row>
    <row r="18" spans="1:26" x14ac:dyDescent="0.2">
      <c r="A18" s="196"/>
      <c r="B18" s="474"/>
      <c r="C18" s="24"/>
      <c r="D18" s="475"/>
      <c r="E18" s="24"/>
      <c r="F18" s="474"/>
      <c r="G18" s="24"/>
      <c r="H18" s="253">
        <f t="shared" si="0"/>
        <v>0</v>
      </c>
      <c r="I18" s="24"/>
      <c r="J18" s="24"/>
      <c r="K18" s="24"/>
      <c r="L18" s="24"/>
      <c r="M18" s="24"/>
      <c r="N18" s="24"/>
      <c r="O18" s="24"/>
      <c r="P18" s="24"/>
      <c r="Q18" s="24"/>
      <c r="R18" s="24"/>
      <c r="S18" s="24"/>
      <c r="T18" s="24"/>
      <c r="U18" s="24"/>
      <c r="V18" s="24"/>
      <c r="W18" s="24"/>
      <c r="X18" s="24"/>
      <c r="Y18" s="24"/>
      <c r="Z18" s="24"/>
    </row>
    <row r="19" spans="1:26" x14ac:dyDescent="0.2">
      <c r="A19" s="196"/>
      <c r="B19" s="474"/>
      <c r="C19" s="24"/>
      <c r="D19" s="475"/>
      <c r="E19" s="24"/>
      <c r="F19" s="474"/>
      <c r="G19" s="24"/>
      <c r="H19" s="253">
        <f t="shared" si="0"/>
        <v>0</v>
      </c>
      <c r="I19" s="24"/>
      <c r="J19" s="24"/>
      <c r="K19" s="24"/>
      <c r="L19" s="24"/>
      <c r="M19" s="24"/>
      <c r="N19" s="24"/>
      <c r="O19" s="24"/>
      <c r="P19" s="24"/>
      <c r="Q19" s="24"/>
      <c r="R19" s="24"/>
      <c r="S19" s="24"/>
      <c r="T19" s="24"/>
      <c r="U19" s="24"/>
      <c r="V19" s="24"/>
      <c r="W19" s="24"/>
      <c r="X19" s="24"/>
      <c r="Y19" s="24"/>
      <c r="Z19" s="24"/>
    </row>
    <row r="20" spans="1:26" x14ac:dyDescent="0.2">
      <c r="A20" s="196"/>
      <c r="B20" s="474"/>
      <c r="C20" s="24"/>
      <c r="D20" s="475"/>
      <c r="E20" s="24"/>
      <c r="F20" s="474"/>
      <c r="G20" s="24"/>
      <c r="H20" s="253">
        <f t="shared" si="0"/>
        <v>0</v>
      </c>
      <c r="I20" s="24"/>
      <c r="J20" s="24"/>
      <c r="K20" s="24"/>
      <c r="L20" s="24"/>
      <c r="M20" s="24"/>
      <c r="N20" s="24"/>
      <c r="O20" s="24"/>
      <c r="P20" s="24"/>
      <c r="Q20" s="24"/>
      <c r="R20" s="24"/>
      <c r="S20" s="24"/>
      <c r="T20" s="24"/>
      <c r="U20" s="24"/>
      <c r="V20" s="24"/>
      <c r="W20" s="24"/>
      <c r="X20" s="24"/>
      <c r="Y20" s="24"/>
      <c r="Z20" s="24"/>
    </row>
    <row r="21" spans="1:26" ht="15.75" customHeight="1" x14ac:dyDescent="0.2">
      <c r="A21" s="196"/>
      <c r="B21" s="474"/>
      <c r="C21" s="24"/>
      <c r="D21" s="475"/>
      <c r="E21" s="24"/>
      <c r="F21" s="474"/>
      <c r="G21" s="24"/>
      <c r="H21" s="253">
        <f t="shared" si="0"/>
        <v>0</v>
      </c>
      <c r="I21" s="24"/>
      <c r="J21" s="24"/>
      <c r="K21" s="24"/>
      <c r="L21" s="24"/>
      <c r="M21" s="24"/>
      <c r="N21" s="24"/>
      <c r="O21" s="24"/>
      <c r="P21" s="24"/>
      <c r="Q21" s="24"/>
      <c r="R21" s="24"/>
      <c r="S21" s="24"/>
      <c r="T21" s="24"/>
      <c r="U21" s="24"/>
      <c r="V21" s="24"/>
      <c r="W21" s="24"/>
      <c r="X21" s="24"/>
      <c r="Y21" s="24"/>
      <c r="Z21" s="24"/>
    </row>
    <row r="22" spans="1:26" ht="15" customHeight="1" x14ac:dyDescent="0.2">
      <c r="A22" s="279"/>
      <c r="B22" s="474"/>
      <c r="C22" s="24"/>
      <c r="D22" s="475"/>
      <c r="E22" s="24"/>
      <c r="F22" s="474"/>
      <c r="G22" s="24"/>
      <c r="H22" s="253">
        <f t="shared" si="0"/>
        <v>0</v>
      </c>
      <c r="I22" s="24"/>
      <c r="J22" s="24"/>
      <c r="K22" s="24"/>
      <c r="L22" s="24"/>
      <c r="M22" s="24"/>
      <c r="N22" s="24"/>
      <c r="O22" s="24"/>
      <c r="P22" s="24"/>
      <c r="Q22" s="24"/>
      <c r="R22" s="24"/>
      <c r="S22" s="24"/>
      <c r="T22" s="24"/>
      <c r="U22" s="24"/>
      <c r="V22" s="24"/>
      <c r="W22" s="24"/>
      <c r="X22" s="24"/>
      <c r="Y22" s="24"/>
      <c r="Z22" s="24"/>
    </row>
    <row r="23" spans="1:26" ht="15" customHeight="1" x14ac:dyDescent="0.2">
      <c r="A23" s="279"/>
      <c r="B23" s="474"/>
      <c r="C23" s="24"/>
      <c r="D23" s="475"/>
      <c r="E23" s="24"/>
      <c r="F23" s="474"/>
      <c r="G23" s="24"/>
      <c r="H23" s="253">
        <f t="shared" si="0"/>
        <v>0</v>
      </c>
      <c r="I23" s="24"/>
      <c r="J23" s="24"/>
      <c r="K23" s="24"/>
      <c r="L23" s="24"/>
      <c r="M23" s="24"/>
      <c r="N23" s="24"/>
      <c r="O23" s="24"/>
      <c r="P23" s="24"/>
      <c r="Q23" s="24"/>
      <c r="R23" s="24"/>
      <c r="S23" s="24"/>
      <c r="T23" s="24"/>
      <c r="U23" s="24"/>
      <c r="V23" s="24"/>
      <c r="W23" s="24"/>
      <c r="X23" s="24"/>
      <c r="Y23" s="24"/>
      <c r="Z23" s="24"/>
    </row>
    <row r="24" spans="1:26" ht="15.75" customHeight="1" x14ac:dyDescent="0.2">
      <c r="A24" s="196"/>
      <c r="B24" s="474"/>
      <c r="C24" s="24"/>
      <c r="D24" s="475"/>
      <c r="E24" s="24"/>
      <c r="F24" s="474"/>
      <c r="G24" s="24"/>
      <c r="H24" s="253">
        <f t="shared" si="0"/>
        <v>0</v>
      </c>
      <c r="I24" s="24"/>
      <c r="J24" s="24"/>
      <c r="K24" s="24"/>
      <c r="L24" s="24"/>
      <c r="M24" s="24"/>
      <c r="N24" s="24"/>
      <c r="O24" s="24"/>
      <c r="P24" s="24"/>
      <c r="Q24" s="24"/>
      <c r="R24" s="24"/>
      <c r="S24" s="24"/>
      <c r="T24" s="24"/>
      <c r="U24" s="24"/>
      <c r="V24" s="24"/>
      <c r="W24" s="24"/>
      <c r="X24" s="24"/>
      <c r="Y24" s="24"/>
      <c r="Z24" s="24"/>
    </row>
    <row r="25" spans="1:26" ht="15.75" customHeight="1" x14ac:dyDescent="0.2">
      <c r="A25" s="294"/>
      <c r="B25" s="474"/>
      <c r="C25" s="24"/>
      <c r="D25" s="475"/>
      <c r="E25" s="24"/>
      <c r="F25" s="474"/>
      <c r="G25" s="24"/>
      <c r="H25" s="253">
        <f t="shared" si="0"/>
        <v>0</v>
      </c>
      <c r="I25" s="24"/>
      <c r="J25" s="24"/>
      <c r="K25" s="24"/>
      <c r="L25" s="24"/>
      <c r="M25" s="24"/>
      <c r="N25" s="24"/>
      <c r="O25" s="24"/>
      <c r="P25" s="24"/>
      <c r="Q25" s="24"/>
      <c r="R25" s="24"/>
      <c r="S25" s="24"/>
      <c r="T25" s="24"/>
      <c r="U25" s="24"/>
      <c r="V25" s="24"/>
      <c r="W25" s="24"/>
      <c r="X25" s="24"/>
      <c r="Y25" s="24"/>
      <c r="Z25" s="24"/>
    </row>
    <row r="26" spans="1:26" ht="15.75" customHeight="1" x14ac:dyDescent="0.2">
      <c r="A26" s="196"/>
      <c r="B26" s="474"/>
      <c r="C26" s="24"/>
      <c r="D26" s="475"/>
      <c r="E26" s="24"/>
      <c r="F26" s="474"/>
      <c r="G26" s="24"/>
      <c r="H26" s="253">
        <f t="shared" si="0"/>
        <v>0</v>
      </c>
      <c r="I26" s="24"/>
      <c r="J26" s="24"/>
      <c r="K26" s="24"/>
      <c r="L26" s="24"/>
      <c r="M26" s="24"/>
      <c r="N26" s="24"/>
      <c r="O26" s="24"/>
      <c r="P26" s="24"/>
      <c r="Q26" s="24"/>
      <c r="R26" s="24"/>
      <c r="S26" s="24"/>
      <c r="T26" s="24"/>
      <c r="U26" s="24"/>
      <c r="V26" s="24"/>
      <c r="W26" s="24"/>
      <c r="X26" s="24"/>
      <c r="Y26" s="24"/>
      <c r="Z26" s="24"/>
    </row>
    <row r="27" spans="1:26" ht="15.75" customHeight="1" x14ac:dyDescent="0.2">
      <c r="A27" s="196"/>
      <c r="B27" s="474"/>
      <c r="C27" s="79"/>
      <c r="D27" s="475"/>
      <c r="E27" s="24"/>
      <c r="F27" s="474"/>
      <c r="G27" s="24"/>
      <c r="H27" s="253">
        <f t="shared" si="0"/>
        <v>0</v>
      </c>
      <c r="I27" s="24"/>
      <c r="J27" s="24"/>
      <c r="K27" s="24"/>
      <c r="L27" s="24"/>
      <c r="M27" s="24"/>
      <c r="N27" s="24"/>
      <c r="O27" s="24"/>
      <c r="P27" s="24"/>
      <c r="Q27" s="24"/>
      <c r="R27" s="24"/>
      <c r="S27" s="24"/>
      <c r="T27" s="24"/>
      <c r="U27" s="24"/>
      <c r="V27" s="24"/>
      <c r="W27" s="24"/>
      <c r="X27" s="24"/>
      <c r="Y27" s="24"/>
      <c r="Z27" s="24"/>
    </row>
    <row r="28" spans="1:26" ht="15.75" customHeight="1" x14ac:dyDescent="0.2">
      <c r="A28" s="295"/>
      <c r="B28" s="80"/>
      <c r="C28" s="80"/>
      <c r="D28" s="80"/>
      <c r="E28" s="80"/>
      <c r="F28" s="80"/>
      <c r="G28" s="48"/>
      <c r="H28" s="258"/>
      <c r="I28" s="24"/>
      <c r="J28" s="24"/>
      <c r="K28" s="24"/>
      <c r="L28" s="24"/>
      <c r="M28" s="24"/>
      <c r="N28" s="24"/>
      <c r="O28" s="24"/>
      <c r="P28" s="24"/>
      <c r="Q28" s="24"/>
      <c r="R28" s="24"/>
      <c r="S28" s="24"/>
      <c r="T28" s="24"/>
      <c r="U28" s="24"/>
      <c r="V28" s="24"/>
      <c r="W28" s="24"/>
      <c r="X28" s="24"/>
      <c r="Y28" s="24"/>
      <c r="Z28" s="24"/>
    </row>
    <row r="29" spans="1:26" ht="15.75" customHeight="1" x14ac:dyDescent="0.2">
      <c r="A29" s="286"/>
      <c r="B29" s="67"/>
      <c r="C29" s="24"/>
      <c r="D29" s="24"/>
      <c r="E29" s="24"/>
      <c r="F29" s="80" t="s">
        <v>273</v>
      </c>
      <c r="G29" s="80"/>
      <c r="H29" s="253">
        <f>IF(SUM(H8:H27)&gt;0,SUM(H8:H27),0)</f>
        <v>0</v>
      </c>
      <c r="I29" s="24"/>
      <c r="J29" s="24"/>
      <c r="K29" s="24"/>
      <c r="L29" s="24"/>
      <c r="M29" s="24"/>
      <c r="N29" s="24"/>
      <c r="O29" s="24"/>
      <c r="P29" s="24"/>
      <c r="Q29" s="24"/>
      <c r="R29" s="24"/>
      <c r="S29" s="24"/>
      <c r="T29" s="24"/>
      <c r="U29" s="24"/>
      <c r="V29" s="24"/>
      <c r="W29" s="24"/>
      <c r="X29" s="24"/>
      <c r="Y29" s="24"/>
      <c r="Z29" s="24"/>
    </row>
    <row r="30" spans="1:26" ht="15.75" customHeight="1" x14ac:dyDescent="0.2">
      <c r="A30" s="286"/>
      <c r="B30" s="67"/>
      <c r="D30" s="24"/>
      <c r="G30" s="24"/>
      <c r="H30" s="296"/>
      <c r="I30" s="24"/>
      <c r="J30" s="24"/>
      <c r="K30" s="24"/>
      <c r="L30" s="24"/>
      <c r="M30" s="24"/>
      <c r="N30" s="24"/>
      <c r="O30" s="24"/>
      <c r="P30" s="24"/>
      <c r="Q30" s="24"/>
      <c r="R30" s="24"/>
      <c r="S30" s="24"/>
      <c r="T30" s="24"/>
      <c r="U30" s="24"/>
      <c r="V30" s="24"/>
      <c r="W30" s="24"/>
      <c r="X30" s="24"/>
      <c r="Y30" s="24"/>
      <c r="Z30" s="24"/>
    </row>
    <row r="31" spans="1:26" ht="15.75" customHeight="1" x14ac:dyDescent="0.2">
      <c r="A31" s="196"/>
      <c r="B31" s="24"/>
      <c r="C31" s="24"/>
      <c r="D31" s="24"/>
      <c r="F31" s="79" t="s">
        <v>274</v>
      </c>
      <c r="G31" s="24"/>
      <c r="H31" s="296"/>
      <c r="I31" s="24"/>
      <c r="J31" s="24"/>
      <c r="K31" s="24"/>
      <c r="L31" s="24"/>
      <c r="M31" s="24"/>
      <c r="N31" s="24"/>
      <c r="O31" s="24"/>
      <c r="P31" s="24"/>
      <c r="Q31" s="24"/>
      <c r="R31" s="24"/>
      <c r="S31" s="24"/>
      <c r="T31" s="24"/>
      <c r="U31" s="24"/>
      <c r="V31" s="24"/>
      <c r="W31" s="24"/>
      <c r="X31" s="24"/>
      <c r="Y31" s="24"/>
      <c r="Z31" s="24"/>
    </row>
    <row r="32" spans="1:26" ht="15.75" customHeight="1" x14ac:dyDescent="0.2">
      <c r="A32" s="196"/>
      <c r="B32" s="24"/>
      <c r="C32" s="24"/>
      <c r="D32" s="24"/>
      <c r="E32" s="24"/>
      <c r="F32" s="24"/>
      <c r="G32" s="24"/>
      <c r="H32" s="296"/>
      <c r="I32" s="24"/>
      <c r="J32" s="24"/>
      <c r="K32" s="24"/>
      <c r="L32" s="24"/>
      <c r="M32" s="24"/>
      <c r="N32" s="24"/>
      <c r="O32" s="24"/>
      <c r="P32" s="24"/>
      <c r="Q32" s="24"/>
      <c r="R32" s="24"/>
      <c r="S32" s="24"/>
      <c r="T32" s="24"/>
      <c r="U32" s="24"/>
      <c r="V32" s="24"/>
      <c r="W32" s="24"/>
      <c r="X32" s="24"/>
      <c r="Y32" s="24"/>
      <c r="Z32" s="24"/>
    </row>
    <row r="33" spans="1:26" ht="15.75" customHeight="1" x14ac:dyDescent="0.2">
      <c r="A33" s="196"/>
      <c r="B33" s="24"/>
      <c r="C33" s="24"/>
      <c r="D33" s="24"/>
      <c r="E33" s="24"/>
      <c r="F33" s="24"/>
      <c r="G33" s="24"/>
      <c r="H33" s="296"/>
      <c r="I33" s="24"/>
      <c r="J33" s="24"/>
      <c r="K33" s="24"/>
      <c r="L33" s="24"/>
      <c r="M33" s="24"/>
      <c r="N33" s="24"/>
      <c r="O33" s="24"/>
      <c r="P33" s="24"/>
      <c r="Q33" s="24"/>
      <c r="R33" s="24"/>
      <c r="S33" s="24"/>
      <c r="T33" s="24"/>
      <c r="U33" s="24"/>
      <c r="V33" s="24"/>
      <c r="W33" s="24"/>
      <c r="X33" s="24"/>
      <c r="Y33" s="24"/>
      <c r="Z33" s="24"/>
    </row>
    <row r="34" spans="1:26" ht="15.75" customHeight="1" x14ac:dyDescent="0.2">
      <c r="A34" s="539"/>
      <c r="B34" s="540"/>
      <c r="C34" s="34"/>
      <c r="D34" s="34"/>
      <c r="E34" s="34"/>
      <c r="F34" s="34"/>
      <c r="G34" s="81"/>
      <c r="H34" s="517" t="str">
        <f>IF('Patient Information'!B8&gt;0,'Patient Information'!B8,"")</f>
        <v/>
      </c>
      <c r="I34" s="24"/>
      <c r="J34" s="24"/>
      <c r="K34" s="24"/>
      <c r="L34" s="24"/>
      <c r="M34" s="24"/>
      <c r="N34" s="24"/>
      <c r="O34" s="24"/>
      <c r="P34" s="24"/>
      <c r="Q34" s="24"/>
      <c r="R34" s="24"/>
      <c r="S34" s="24"/>
      <c r="T34" s="24"/>
      <c r="U34" s="24"/>
      <c r="V34" s="24"/>
      <c r="W34" s="24"/>
      <c r="X34" s="24"/>
      <c r="Y34" s="24"/>
      <c r="Z34" s="24"/>
    </row>
    <row r="35" spans="1:26" ht="15.75" customHeight="1" x14ac:dyDescent="0.2">
      <c r="A35" s="270" t="s">
        <v>220</v>
      </c>
      <c r="B35" s="252"/>
      <c r="C35" s="252"/>
      <c r="D35" s="252"/>
      <c r="E35" s="252"/>
      <c r="F35" s="252"/>
      <c r="G35" s="297"/>
      <c r="H35" s="298" t="s">
        <v>221</v>
      </c>
      <c r="I35" s="24"/>
      <c r="J35" s="24"/>
      <c r="K35" s="24"/>
      <c r="L35" s="24"/>
      <c r="M35" s="24"/>
      <c r="N35" s="24"/>
      <c r="O35" s="24"/>
      <c r="P35" s="24"/>
      <c r="Q35" s="24"/>
      <c r="R35" s="24"/>
      <c r="S35" s="24"/>
      <c r="T35" s="24"/>
      <c r="U35" s="24"/>
      <c r="V35" s="24"/>
      <c r="W35" s="24"/>
      <c r="X35" s="24"/>
      <c r="Y35" s="24"/>
      <c r="Z35" s="24"/>
    </row>
    <row r="36" spans="1:26" ht="15.75" customHeight="1" x14ac:dyDescent="0.2">
      <c r="A36" s="286"/>
      <c r="B36" s="67"/>
      <c r="C36" s="24"/>
      <c r="D36" s="24"/>
      <c r="E36" s="24"/>
      <c r="F36" s="24"/>
      <c r="G36" s="24"/>
      <c r="H36" s="296"/>
      <c r="I36" s="24"/>
      <c r="J36" s="24"/>
      <c r="K36" s="24"/>
      <c r="L36" s="24"/>
      <c r="M36" s="24"/>
      <c r="N36" s="24"/>
      <c r="O36" s="24"/>
      <c r="P36" s="24"/>
      <c r="Q36" s="24"/>
      <c r="R36" s="24"/>
      <c r="S36" s="24"/>
      <c r="T36" s="24"/>
      <c r="U36" s="24"/>
      <c r="V36" s="24"/>
      <c r="W36" s="24"/>
      <c r="X36" s="24"/>
      <c r="Y36" s="24"/>
      <c r="Z36" s="24"/>
    </row>
    <row r="37" spans="1:26" ht="15.75" customHeight="1" x14ac:dyDescent="0.2">
      <c r="A37" s="82" t="str">
        <f>IF('Patient Information'!B6&gt;0,'Patient Information'!B6,"")</f>
        <v/>
      </c>
      <c r="B37" s="83"/>
      <c r="C37" s="24"/>
      <c r="D37" s="24"/>
      <c r="E37" s="24"/>
      <c r="F37" s="24"/>
      <c r="G37" s="50"/>
      <c r="H37" s="299" t="str">
        <f>IF('Patient Information'!B7="","",'Patient Information'!B7)</f>
        <v/>
      </c>
      <c r="I37" s="24"/>
      <c r="J37" s="24"/>
      <c r="K37" s="24"/>
      <c r="L37" s="24"/>
      <c r="M37" s="24"/>
      <c r="N37" s="24"/>
      <c r="O37" s="24"/>
      <c r="P37" s="24"/>
      <c r="Q37" s="24"/>
      <c r="R37" s="24"/>
      <c r="S37" s="24"/>
      <c r="T37" s="24"/>
      <c r="U37" s="24"/>
      <c r="V37" s="24"/>
      <c r="W37" s="24"/>
      <c r="X37" s="24"/>
      <c r="Y37" s="24"/>
      <c r="Z37" s="24"/>
    </row>
    <row r="38" spans="1:26" ht="15.75" customHeight="1" x14ac:dyDescent="0.2">
      <c r="A38" s="270" t="s">
        <v>225</v>
      </c>
      <c r="B38" s="252"/>
      <c r="C38" s="252"/>
      <c r="D38" s="252"/>
      <c r="E38" s="252"/>
      <c r="F38" s="252"/>
      <c r="G38" s="297"/>
      <c r="H38" s="298" t="s">
        <v>226</v>
      </c>
      <c r="I38" s="24"/>
      <c r="J38" s="24"/>
      <c r="K38" s="24"/>
      <c r="L38" s="24"/>
      <c r="M38" s="24"/>
      <c r="N38" s="24"/>
      <c r="O38" s="24"/>
      <c r="P38" s="24"/>
      <c r="Q38" s="24"/>
      <c r="R38" s="24"/>
      <c r="S38" s="24"/>
      <c r="T38" s="24"/>
      <c r="U38" s="24"/>
      <c r="V38" s="24"/>
      <c r="W38" s="24"/>
      <c r="X38" s="24"/>
      <c r="Y38" s="24"/>
      <c r="Z38" s="24"/>
    </row>
    <row r="39" spans="1:26" ht="15.75" customHeight="1" x14ac:dyDescent="0.2">
      <c r="A39" s="196"/>
      <c r="B39" s="24"/>
      <c r="C39" s="24"/>
      <c r="D39" s="24"/>
      <c r="E39" s="24"/>
      <c r="F39" s="24"/>
      <c r="G39" s="24"/>
      <c r="H39" s="244"/>
      <c r="I39" s="24"/>
      <c r="J39" s="24"/>
      <c r="K39" s="24"/>
      <c r="L39" s="24"/>
      <c r="M39" s="24"/>
      <c r="N39" s="24"/>
      <c r="O39" s="24"/>
      <c r="P39" s="24"/>
      <c r="Q39" s="24"/>
      <c r="R39" s="24"/>
      <c r="S39" s="24"/>
      <c r="T39" s="24"/>
      <c r="U39" s="24"/>
      <c r="V39" s="24"/>
      <c r="W39" s="24"/>
      <c r="X39" s="24"/>
      <c r="Y39" s="24"/>
      <c r="Z39" s="24"/>
    </row>
    <row r="40" spans="1:26" ht="15.75" customHeight="1" x14ac:dyDescent="0.2">
      <c r="A40" s="286"/>
      <c r="B40" s="67"/>
      <c r="C40" s="24"/>
      <c r="D40" s="24"/>
      <c r="E40" s="24"/>
      <c r="F40" s="24"/>
      <c r="G40" s="24"/>
      <c r="H40" s="300"/>
      <c r="I40" s="24"/>
      <c r="J40" s="24"/>
      <c r="K40" s="24"/>
      <c r="L40" s="24"/>
      <c r="M40" s="24"/>
      <c r="N40" s="24"/>
      <c r="O40" s="24"/>
      <c r="P40" s="24"/>
      <c r="Q40" s="24"/>
      <c r="R40" s="24"/>
      <c r="S40" s="24"/>
      <c r="T40" s="24"/>
      <c r="U40" s="24"/>
      <c r="V40" s="24"/>
      <c r="W40" s="24"/>
      <c r="X40" s="24"/>
      <c r="Y40" s="24"/>
      <c r="Z40" s="24"/>
    </row>
    <row r="41" spans="1:26" ht="15" customHeight="1" thickBot="1" x14ac:dyDescent="0.25">
      <c r="A41" s="274" t="str">
        <f>"Version" &amp;" " &amp;'Background Information'!B1</f>
        <v>Version 1.3</v>
      </c>
      <c r="B41" s="275"/>
      <c r="C41" s="267"/>
      <c r="D41" s="267"/>
      <c r="E41" s="267"/>
      <c r="F41" s="267"/>
      <c r="G41" s="267"/>
      <c r="H41" s="301"/>
      <c r="I41" s="24"/>
      <c r="J41" s="24"/>
      <c r="K41" s="24"/>
      <c r="L41" s="24"/>
      <c r="M41" s="24"/>
      <c r="N41" s="24"/>
      <c r="O41" s="24"/>
      <c r="P41" s="24"/>
      <c r="Q41" s="24"/>
      <c r="R41" s="24"/>
      <c r="S41" s="24"/>
      <c r="T41" s="24"/>
      <c r="U41" s="24"/>
      <c r="V41" s="24"/>
      <c r="W41" s="24"/>
      <c r="X41" s="24"/>
      <c r="Y41" s="24"/>
      <c r="Z41" s="24"/>
    </row>
    <row r="42" spans="1:26" ht="15.75" customHeight="1" x14ac:dyDescent="0.2">
      <c r="A42" s="277" t="s">
        <v>275</v>
      </c>
      <c r="B42" s="277"/>
      <c r="C42" s="277"/>
      <c r="D42" s="288"/>
      <c r="E42" s="277"/>
      <c r="F42" s="277"/>
      <c r="G42" s="277"/>
      <c r="H42" s="277"/>
      <c r="I42" s="24"/>
      <c r="J42" s="24"/>
      <c r="K42" s="24"/>
      <c r="L42" s="24"/>
      <c r="M42" s="24"/>
      <c r="N42" s="24"/>
      <c r="O42" s="24"/>
      <c r="P42" s="24"/>
      <c r="Q42" s="24"/>
      <c r="R42" s="24"/>
      <c r="S42" s="24"/>
      <c r="T42" s="24"/>
      <c r="U42" s="24"/>
      <c r="V42" s="24"/>
      <c r="W42" s="24"/>
      <c r="X42" s="24"/>
      <c r="Y42" s="24"/>
      <c r="Z42" s="24"/>
    </row>
    <row r="43" spans="1:26" ht="15.75" customHeight="1" x14ac:dyDescent="0.2">
      <c r="A43" s="24"/>
      <c r="B43" s="24"/>
      <c r="C43" s="24"/>
      <c r="D43" s="24"/>
      <c r="E43" s="24"/>
      <c r="F43" s="24"/>
      <c r="G43" s="24"/>
      <c r="H43" s="24"/>
      <c r="I43" s="24"/>
      <c r="J43" s="24"/>
      <c r="K43" s="24"/>
      <c r="L43" s="24"/>
      <c r="M43" s="24"/>
      <c r="N43" s="24"/>
      <c r="O43" s="24"/>
      <c r="P43" s="24"/>
      <c r="Q43" s="24"/>
      <c r="R43" s="24"/>
      <c r="S43" s="24"/>
      <c r="T43" s="24"/>
      <c r="U43" s="24"/>
      <c r="V43" s="24"/>
      <c r="W43" s="24"/>
      <c r="X43" s="24"/>
      <c r="Y43" s="24"/>
      <c r="Z43" s="24"/>
    </row>
    <row r="44" spans="1:26" ht="15.75" customHeight="1" x14ac:dyDescent="0.2">
      <c r="I44" s="24"/>
      <c r="J44" s="24"/>
      <c r="K44" s="24"/>
      <c r="L44" s="24"/>
      <c r="M44" s="24"/>
      <c r="N44" s="24"/>
      <c r="O44" s="24"/>
      <c r="P44" s="24"/>
      <c r="Q44" s="24"/>
      <c r="R44" s="24"/>
      <c r="S44" s="24"/>
      <c r="T44" s="24"/>
      <c r="U44" s="24"/>
      <c r="V44" s="24"/>
      <c r="W44" s="24"/>
      <c r="X44" s="24"/>
      <c r="Y44" s="24"/>
      <c r="Z44" s="24"/>
    </row>
    <row r="45" spans="1:26" ht="15.75" customHeight="1" x14ac:dyDescent="0.2">
      <c r="I45" s="24"/>
      <c r="J45" s="24"/>
      <c r="K45" s="24"/>
      <c r="L45" s="24"/>
      <c r="M45" s="24"/>
      <c r="N45" s="24"/>
      <c r="O45" s="24"/>
      <c r="P45" s="24"/>
      <c r="Q45" s="24"/>
      <c r="R45" s="24"/>
      <c r="S45" s="24"/>
      <c r="T45" s="24"/>
      <c r="U45" s="24"/>
      <c r="V45" s="24"/>
      <c r="W45" s="24"/>
      <c r="X45" s="24"/>
      <c r="Y45" s="24"/>
      <c r="Z45" s="24"/>
    </row>
    <row r="46" spans="1:26" ht="15.75" customHeight="1" x14ac:dyDescent="0.2">
      <c r="I46" s="24"/>
      <c r="J46" s="24"/>
      <c r="K46" s="24"/>
      <c r="L46" s="24"/>
      <c r="M46" s="24"/>
      <c r="N46" s="24"/>
      <c r="O46" s="24"/>
      <c r="P46" s="24"/>
      <c r="Q46" s="24"/>
      <c r="R46" s="24"/>
      <c r="S46" s="24"/>
      <c r="T46" s="24"/>
      <c r="U46" s="24"/>
      <c r="V46" s="24"/>
      <c r="W46" s="24"/>
      <c r="X46" s="24"/>
      <c r="Y46" s="24"/>
      <c r="Z46" s="24"/>
    </row>
  </sheetData>
  <sheetProtection algorithmName="SHA-512" hashValue="rr4Vwz8zgyjjiiqVM2ChEyDpzFoNwTJf4wjGGXN47Wjc001NKN6VBzevnbFrI6sJlLNrvwyGeb6ctrfyJA8IEw==" saltValue="ZDQhHxmmflR5ROzyBuq57g==" spinCount="100000" sheet="1" selectLockedCells="1"/>
  <pageMargins left="0.7" right="0.7" top="0.75" bottom="0.75" header="0" footer="0"/>
  <pageSetup scale="83" orientation="landscape" r:id="rId1"/>
  <drawing r:id="rId2"/>
  <legacyDrawing r:id="rId3"/>
  <controls>
    <mc:AlternateContent xmlns:mc="http://schemas.openxmlformats.org/markup-compatibility/2006">
      <mc:Choice Requires="x14">
        <control shapeId="4099" r:id="rId4" name="CheckBox1">
          <controlPr defaultSize="0" autoLine="0" altText="Patient declares they have no deductions checkbox" r:id="rId5">
            <anchor moveWithCells="1">
              <from>
                <xdr:col>6</xdr:col>
                <xdr:colOff>47625</xdr:colOff>
                <xdr:row>30</xdr:row>
                <xdr:rowOff>38100</xdr:rowOff>
              </from>
              <to>
                <xdr:col>6</xdr:col>
                <xdr:colOff>190500</xdr:colOff>
                <xdr:row>31</xdr:row>
                <xdr:rowOff>28575</xdr:rowOff>
              </to>
            </anchor>
          </controlPr>
        </control>
      </mc:Choice>
      <mc:Fallback>
        <control shapeId="4099" r:id="rId4" name="CheckBox1"/>
      </mc:Fallback>
    </mc:AlternateContent>
  </controls>
  <extLst>
    <ext xmlns:x14="http://schemas.microsoft.com/office/spreadsheetml/2009/9/main" uri="{CCE6A557-97BC-4b89-ADB6-D9C93CAAB3DF}">
      <x14:dataValidations xmlns:xm="http://schemas.microsoft.com/office/excel/2006/main" count="1">
        <x14:dataValidation type="list" allowBlank="1" showErrorMessage="1" xr:uid="{00000000-0002-0000-0400-000000000000}">
          <x14:formula1>
            <xm:f>'Background Information'!$F$19:$F$22</xm:f>
          </x14:formula1>
          <xm:sqref>F8:F27</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Z77"/>
  <sheetViews>
    <sheetView showGridLines="0" showRowColHeaders="0" zoomScaleNormal="100" workbookViewId="0">
      <selection activeCell="O11" sqref="O11"/>
    </sheetView>
  </sheetViews>
  <sheetFormatPr defaultColWidth="12.625" defaultRowHeight="15" customHeight="1" x14ac:dyDescent="0.2"/>
  <cols>
    <col min="1" max="1" width="2.5" customWidth="1"/>
    <col min="2" max="2" width="16.375" customWidth="1"/>
    <col min="3" max="3" width="13.75" customWidth="1"/>
    <col min="4" max="4" width="3.875" customWidth="1"/>
    <col min="5" max="5" width="15.25" customWidth="1"/>
    <col min="6" max="6" width="4.75" customWidth="1"/>
    <col min="7" max="7" width="12.625" customWidth="1"/>
    <col min="8" max="8" width="3.5" customWidth="1"/>
    <col min="9" max="9" width="16.25" customWidth="1"/>
    <col min="10" max="10" width="4" customWidth="1"/>
    <col min="11" max="11" width="14.25" customWidth="1"/>
    <col min="12" max="12" width="4" customWidth="1"/>
    <col min="13" max="13" width="17.125" customWidth="1"/>
    <col min="14" max="14" width="7.625" customWidth="1"/>
    <col min="15" max="15" width="17.875" customWidth="1"/>
    <col min="16" max="16" width="1.25" customWidth="1"/>
    <col min="17" max="18" width="7.75" customWidth="1"/>
    <col min="19" max="19" width="11.375" bestFit="1" customWidth="1"/>
    <col min="20" max="20" width="47.375" customWidth="1"/>
    <col min="21" max="21" width="7.75" customWidth="1"/>
    <col min="22" max="22" width="9.375" customWidth="1"/>
    <col min="23" max="26" width="7.75" customWidth="1"/>
  </cols>
  <sheetData>
    <row r="1" spans="1:26" ht="35.25" customHeight="1" x14ac:dyDescent="0.2">
      <c r="A1" s="353"/>
      <c r="B1" s="354"/>
      <c r="C1" s="354"/>
      <c r="D1" s="354"/>
      <c r="E1" s="354"/>
      <c r="F1" s="354"/>
      <c r="G1" s="354"/>
      <c r="H1" s="354"/>
      <c r="I1" s="355" t="s">
        <v>123</v>
      </c>
      <c r="J1" s="354"/>
      <c r="K1" s="354"/>
      <c r="L1" s="354"/>
      <c r="M1" s="354"/>
      <c r="N1" s="354"/>
      <c r="O1" s="354"/>
      <c r="P1" s="356"/>
      <c r="Q1" s="350"/>
      <c r="R1" s="24"/>
      <c r="S1" s="24"/>
      <c r="T1" s="24"/>
      <c r="U1" s="24"/>
      <c r="V1" s="24"/>
      <c r="W1" s="24"/>
      <c r="X1" s="24"/>
      <c r="Y1" s="24"/>
      <c r="Z1" s="24"/>
    </row>
    <row r="2" spans="1:26" ht="21.75" customHeight="1" x14ac:dyDescent="0.2">
      <c r="A2" s="357"/>
      <c r="B2" s="350"/>
      <c r="C2" s="350"/>
      <c r="D2" s="350"/>
      <c r="E2" s="350"/>
      <c r="F2" s="350"/>
      <c r="G2" s="350"/>
      <c r="H2" s="350"/>
      <c r="I2" s="358" t="s">
        <v>276</v>
      </c>
      <c r="J2" s="350"/>
      <c r="K2" s="350"/>
      <c r="L2" s="350"/>
      <c r="M2" s="350"/>
      <c r="N2" s="350"/>
      <c r="O2" s="350"/>
      <c r="P2" s="359"/>
      <c r="Q2" s="350"/>
      <c r="R2" s="24"/>
      <c r="S2" s="24"/>
      <c r="T2" s="24"/>
      <c r="U2" s="24"/>
      <c r="V2" s="24"/>
      <c r="W2" s="24"/>
      <c r="X2" s="24"/>
      <c r="Y2" s="24"/>
      <c r="Z2" s="24"/>
    </row>
    <row r="3" spans="1:26" ht="5.25" customHeight="1" x14ac:dyDescent="0.2">
      <c r="A3" s="360"/>
      <c r="B3" s="84"/>
      <c r="C3" s="84"/>
      <c r="D3" s="84"/>
      <c r="E3" s="84"/>
      <c r="F3" s="84"/>
      <c r="G3" s="84"/>
      <c r="H3" s="84"/>
      <c r="I3" s="84"/>
      <c r="J3" s="84"/>
      <c r="K3" s="84"/>
      <c r="L3" s="84"/>
      <c r="M3" s="84"/>
      <c r="N3" s="84"/>
      <c r="O3" s="84"/>
      <c r="P3" s="361"/>
      <c r="Q3" s="350"/>
      <c r="R3" s="24"/>
      <c r="S3" s="24"/>
      <c r="T3" s="24"/>
      <c r="U3" s="24"/>
      <c r="V3" s="24"/>
      <c r="W3" s="24"/>
      <c r="X3" s="24"/>
      <c r="Y3" s="24"/>
      <c r="Z3" s="24"/>
    </row>
    <row r="4" spans="1:26" ht="15.75" customHeight="1" x14ac:dyDescent="0.2">
      <c r="A4" s="360" t="s">
        <v>277</v>
      </c>
      <c r="B4" s="84"/>
      <c r="C4" s="84"/>
      <c r="D4" s="84"/>
      <c r="E4" s="84"/>
      <c r="F4" s="84"/>
      <c r="G4" s="84"/>
      <c r="H4" s="84"/>
      <c r="I4" s="84"/>
      <c r="J4" s="84"/>
      <c r="K4" s="84"/>
      <c r="L4" s="84"/>
      <c r="M4" s="84"/>
      <c r="N4" s="85" t="s">
        <v>278</v>
      </c>
      <c r="O4" s="86" t="str">
        <f>IF('Patient Information'!B25="","",'Patient Information'!B25)</f>
        <v/>
      </c>
      <c r="P4" s="361"/>
      <c r="Q4" s="350"/>
      <c r="R4" s="24"/>
      <c r="S4" s="24"/>
      <c r="T4" s="24"/>
      <c r="U4" s="24"/>
      <c r="V4" s="24"/>
      <c r="W4" s="24"/>
      <c r="X4" s="24"/>
      <c r="Y4" s="24"/>
      <c r="Z4" s="24"/>
    </row>
    <row r="5" spans="1:26" ht="6.75" customHeight="1" x14ac:dyDescent="0.2">
      <c r="A5" s="362"/>
      <c r="B5" s="84"/>
      <c r="C5" s="84"/>
      <c r="D5" s="84"/>
      <c r="E5" s="84"/>
      <c r="F5" s="84"/>
      <c r="G5" s="84"/>
      <c r="H5" s="84"/>
      <c r="I5" s="84"/>
      <c r="J5" s="84"/>
      <c r="K5" s="84"/>
      <c r="L5" s="84"/>
      <c r="M5" s="84"/>
      <c r="N5" s="84"/>
      <c r="O5" s="85"/>
      <c r="P5" s="361"/>
      <c r="Q5" s="350"/>
      <c r="R5" s="24"/>
      <c r="S5" s="24"/>
      <c r="T5" s="24"/>
      <c r="U5" s="24"/>
      <c r="V5" s="24"/>
      <c r="W5" s="24"/>
      <c r="X5" s="24"/>
      <c r="Y5" s="24"/>
      <c r="Z5" s="24"/>
    </row>
    <row r="6" spans="1:26" ht="15.75" customHeight="1" x14ac:dyDescent="0.2">
      <c r="A6" s="363"/>
      <c r="B6" s="87" t="s">
        <v>279</v>
      </c>
      <c r="C6" s="88" t="str">
        <f>IF('Patient Information'!B8&gt;0,'Patient Information'!B8,"")</f>
        <v/>
      </c>
      <c r="D6" s="88"/>
      <c r="E6" s="84"/>
      <c r="F6" s="85" t="s">
        <v>280</v>
      </c>
      <c r="G6" s="586" t="str">
        <f>IF(K33&gt;250,"",IF(AND(C6='CICP Card'!D11,Application!C6='CICP or HDC Card'!D12),Application!C6,IF('CICP Card'!D11&lt;'CICP or HDC Card'!D12,'CICP Card'!D11,'CICP or HDC Card'!D12)))</f>
        <v/>
      </c>
      <c r="H6" s="84"/>
      <c r="I6" s="85"/>
      <c r="J6" s="85" t="s">
        <v>281</v>
      </c>
      <c r="K6" s="586" t="str">
        <f>IF(K33&gt;250,"",IF('CICP Card'!G11&gt;'CICP or HDC Card'!G12,'CICP Card'!G11,'CICP or HDC Card'!G12))</f>
        <v/>
      </c>
      <c r="L6" s="84"/>
      <c r="M6" s="84"/>
      <c r="N6" s="85"/>
      <c r="O6" s="85"/>
      <c r="P6" s="361"/>
      <c r="Q6" s="350"/>
      <c r="R6" s="24"/>
      <c r="S6" s="24"/>
      <c r="T6" s="24"/>
      <c r="U6" s="24"/>
      <c r="V6" s="24"/>
      <c r="W6" s="24"/>
      <c r="X6" s="24"/>
      <c r="Y6" s="24"/>
      <c r="Z6" s="24"/>
    </row>
    <row r="7" spans="1:26" ht="4.5" customHeight="1" x14ac:dyDescent="0.2">
      <c r="A7" s="362"/>
      <c r="B7" s="84"/>
      <c r="C7" s="84"/>
      <c r="D7" s="302"/>
      <c r="E7" s="84"/>
      <c r="F7" s="84"/>
      <c r="G7" s="84"/>
      <c r="H7" s="84"/>
      <c r="I7" s="84"/>
      <c r="J7" s="84"/>
      <c r="K7" s="84"/>
      <c r="L7" s="84"/>
      <c r="M7" s="84"/>
      <c r="N7" s="84"/>
      <c r="O7" s="84"/>
      <c r="P7" s="361"/>
      <c r="Q7" s="350"/>
      <c r="R7" s="24"/>
      <c r="S7" s="24"/>
      <c r="T7" s="24"/>
      <c r="U7" s="24"/>
      <c r="V7" s="24"/>
      <c r="W7" s="24"/>
      <c r="X7" s="24"/>
      <c r="Y7" s="24"/>
      <c r="Z7" s="24"/>
    </row>
    <row r="8" spans="1:26" x14ac:dyDescent="0.2">
      <c r="A8" s="364"/>
      <c r="B8" s="89" t="s">
        <v>282</v>
      </c>
      <c r="C8" s="90" t="str">
        <f>IF('Patient Information'!B13&gt;0,'Patient Information'!B13,"")</f>
        <v/>
      </c>
      <c r="D8" s="90"/>
      <c r="E8" s="91" t="s">
        <v>283</v>
      </c>
      <c r="F8" s="92" t="str">
        <f>IF('Patient Information'!B14&gt;0,'Patient Information'!B14,"")</f>
        <v/>
      </c>
      <c r="G8" s="93"/>
      <c r="H8" s="91" t="s">
        <v>284</v>
      </c>
      <c r="I8" s="94" t="str">
        <f>IF('Patient Information'!B12&gt;0,'Patient Information'!B12,"")</f>
        <v/>
      </c>
      <c r="J8" s="94"/>
      <c r="K8" s="90"/>
      <c r="L8" s="90"/>
      <c r="M8" s="93"/>
      <c r="N8" s="95" t="s">
        <v>285</v>
      </c>
      <c r="O8" s="96" t="str">
        <f>IF('Patient Information'!B21&gt;0,'Patient Information'!B21,"")</f>
        <v/>
      </c>
      <c r="P8" s="365"/>
      <c r="Q8" s="350"/>
      <c r="R8" s="24"/>
      <c r="S8" s="24"/>
      <c r="T8" s="24"/>
      <c r="U8" s="24"/>
      <c r="V8" s="24"/>
      <c r="W8" s="24"/>
      <c r="X8" s="24"/>
      <c r="Y8" s="24"/>
      <c r="Z8" s="24"/>
    </row>
    <row r="9" spans="1:26" x14ac:dyDescent="0.2">
      <c r="A9" s="357"/>
      <c r="B9" s="89" t="s">
        <v>286</v>
      </c>
      <c r="C9" s="94" t="str">
        <f>IF('Patient Information'!B17&gt;0,'Patient Information'!B17,"")</f>
        <v/>
      </c>
      <c r="D9" s="90"/>
      <c r="E9" s="90"/>
      <c r="F9" s="90"/>
      <c r="G9" s="90"/>
      <c r="H9" s="91" t="s">
        <v>287</v>
      </c>
      <c r="I9" s="90" t="str">
        <f>IF('Patient Information'!B18&gt;0,'Patient Information'!B18,"")</f>
        <v/>
      </c>
      <c r="J9" s="90"/>
      <c r="K9" s="91" t="s">
        <v>288</v>
      </c>
      <c r="L9" s="90"/>
      <c r="M9" s="97" t="str">
        <f>IF('Patient Information'!B19&gt;0,'Patient Information'!B19,"")</f>
        <v/>
      </c>
      <c r="N9" s="89" t="s">
        <v>289</v>
      </c>
      <c r="O9" s="538" t="str">
        <f>IF('Patient Information'!B20="","",'Patient Information'!B20)</f>
        <v/>
      </c>
      <c r="P9" s="359"/>
      <c r="Q9" s="350"/>
      <c r="R9" s="24"/>
      <c r="S9" s="24"/>
      <c r="T9" s="24"/>
      <c r="U9" s="24"/>
      <c r="V9" s="24"/>
      <c r="W9" s="24"/>
      <c r="X9" s="24"/>
      <c r="Y9" s="24"/>
      <c r="Z9" s="24"/>
    </row>
    <row r="10" spans="1:26" ht="82.5" customHeight="1" x14ac:dyDescent="0.2">
      <c r="A10" s="357"/>
      <c r="B10" s="366" t="s">
        <v>290</v>
      </c>
      <c r="C10" s="366"/>
      <c r="D10" s="366"/>
      <c r="E10" s="366" t="s">
        <v>291</v>
      </c>
      <c r="F10" s="366"/>
      <c r="G10" s="366" t="s">
        <v>292</v>
      </c>
      <c r="H10" s="366"/>
      <c r="I10" s="366" t="s">
        <v>293</v>
      </c>
      <c r="J10" s="366"/>
      <c r="K10" s="366" t="s">
        <v>294</v>
      </c>
      <c r="L10" s="366"/>
      <c r="M10" s="366" t="s">
        <v>295</v>
      </c>
      <c r="N10" s="366"/>
      <c r="O10" s="366" t="s">
        <v>296</v>
      </c>
      <c r="P10" s="359"/>
      <c r="Q10" s="350"/>
      <c r="R10" s="24"/>
      <c r="S10" s="24"/>
      <c r="T10" s="24"/>
      <c r="U10" s="24"/>
      <c r="V10" s="24"/>
      <c r="W10" s="24"/>
      <c r="X10" s="24"/>
      <c r="Y10" s="24"/>
      <c r="Z10" s="24"/>
    </row>
    <row r="11" spans="1:26" x14ac:dyDescent="0.2">
      <c r="A11" s="367" t="s">
        <v>297</v>
      </c>
      <c r="B11" s="34" t="str">
        <f>IF(AND('Patient Information'!B12&gt;0,'Patient Information'!B13&gt;0),CONCATENATE('Patient Information'!B13," ",'Patient Information'!B12,""))</f>
        <v xml:space="preserve"> </v>
      </c>
      <c r="C11" s="34"/>
      <c r="D11" s="350"/>
      <c r="E11" s="98" t="str">
        <f>IF(AND('Patient Information'!B12&gt;0,'Patient Information'!B13&gt;0),"PATIENT/APPLICANT","")</f>
        <v>PATIENT/APPLICANT</v>
      </c>
      <c r="F11" s="350"/>
      <c r="G11" s="71" t="str">
        <f>IF('Patient Information'!B16&gt;0,'Patient Information'!B16,"")</f>
        <v/>
      </c>
      <c r="H11" s="350"/>
      <c r="I11" s="98" t="str">
        <f>IF('Patient Information'!B24&gt;0,'Patient Information'!B24,"")</f>
        <v/>
      </c>
      <c r="J11" s="350"/>
      <c r="K11" s="99" t="str">
        <f>IF('Patient Information'!B15&gt;0,'Patient Information'!B15,"")</f>
        <v/>
      </c>
      <c r="L11" s="350"/>
      <c r="M11" s="98" t="str">
        <f>IF(AND('Patient Information'!B12=0,'Patient Information'!B13=0),"",CONCATENATE('Patient Information'!D28,'Patient Information'!D30,'Patient Information'!D33,'Patient Information'!D34,'Patient Information'!D38,'Patient Information'!D39))</f>
        <v/>
      </c>
      <c r="N11" s="350"/>
      <c r="O11" s="472"/>
      <c r="P11" s="359"/>
      <c r="Q11" s="350"/>
      <c r="R11" s="24"/>
      <c r="S11" s="24"/>
      <c r="T11" s="24"/>
      <c r="U11" s="24"/>
      <c r="V11" s="24"/>
      <c r="W11" s="24"/>
      <c r="X11" s="24"/>
      <c r="Y11" s="24"/>
      <c r="Z11" s="24"/>
    </row>
    <row r="12" spans="1:26" x14ac:dyDescent="0.2">
      <c r="A12" s="367" t="s">
        <v>298</v>
      </c>
      <c r="B12" s="34" t="str">
        <f>IF('Patient Information'!B45=0,"",IF('Patient Information'!B43=0,"",'Patient Information'!B43))</f>
        <v/>
      </c>
      <c r="C12" s="34"/>
      <c r="D12" s="350"/>
      <c r="E12" s="98" t="str">
        <f>IF('Patient Information'!B45=0,"",IF('Patient Information'!B44=0,"",'Patient Information'!B44))</f>
        <v/>
      </c>
      <c r="F12" s="350"/>
      <c r="G12" s="71" t="str">
        <f>IF('Patient Information'!B45=0,"",'Patient Information'!B45)</f>
        <v/>
      </c>
      <c r="H12" s="350"/>
      <c r="I12" s="98" t="str">
        <f>IF('Patient Information'!B45=0,"",IF('Patient Information'!B46=0,"",'Patient Information'!B46))</f>
        <v/>
      </c>
      <c r="J12" s="350"/>
      <c r="K12" s="99" t="str">
        <f>IF('Patient Information'!B45=0,"",IF('Patient Information'!B47=0,"",'Patient Information'!B47))</f>
        <v/>
      </c>
      <c r="L12" s="350"/>
      <c r="M12" s="98" t="str">
        <f>IF('Patient Information'!B45=0,"",IF('Patient Information'!B43=0,"",CONCATENATE('Patient Information'!D50,'Patient Information'!D52,'Patient Information'!D55,'Patient Information'!D56,'Patient Information'!D60,'Patient Information'!D61)))</f>
        <v/>
      </c>
      <c r="N12" s="350"/>
      <c r="O12" s="472"/>
      <c r="P12" s="359"/>
      <c r="Q12" s="350"/>
      <c r="R12" s="24"/>
      <c r="S12" s="24"/>
      <c r="T12" s="24"/>
      <c r="U12" s="24"/>
      <c r="V12" s="24"/>
      <c r="W12" s="24"/>
      <c r="X12" s="24"/>
      <c r="Y12" s="24"/>
      <c r="Z12" s="24"/>
    </row>
    <row r="13" spans="1:26" x14ac:dyDescent="0.2">
      <c r="A13" s="367" t="s">
        <v>299</v>
      </c>
      <c r="B13" s="34" t="str">
        <f>IF('Patient Information'!B67=0,"",IF('Patient Information'!B65=0,"",'Patient Information'!B65))</f>
        <v/>
      </c>
      <c r="C13" s="34"/>
      <c r="D13" s="350"/>
      <c r="E13" s="98" t="str">
        <f>IF('Patient Information'!B67=0,"",IF('Patient Information'!B66=0,0,'Patient Information'!B66))</f>
        <v/>
      </c>
      <c r="F13" s="350"/>
      <c r="G13" s="71" t="str">
        <f>IF('Patient Information'!B67=0,"",'Patient Information'!B67)</f>
        <v/>
      </c>
      <c r="H13" s="350"/>
      <c r="I13" s="98" t="str">
        <f>IF('Patient Information'!B67=0,"",IF('Patient Information'!B68=0,"",'Patient Information'!B68))</f>
        <v/>
      </c>
      <c r="J13" s="350"/>
      <c r="K13" s="99" t="str">
        <f>IF('Patient Information'!B67=0,"",IF('Patient Information'!B69=0,"",'Patient Information'!B69))</f>
        <v/>
      </c>
      <c r="L13" s="350"/>
      <c r="M13" s="98" t="str">
        <f>IF('Patient Information'!B67=0,"",IF('Patient Information'!B65=0,"",CONCATENATE('Patient Information'!D72,'Patient Information'!D74,'Patient Information'!D77,'Patient Information'!D78,'Patient Information'!D82,'Patient Information'!D83)))</f>
        <v/>
      </c>
      <c r="N13" s="350"/>
      <c r="O13" s="472"/>
      <c r="P13" s="359"/>
      <c r="Q13" s="350"/>
      <c r="R13" s="24"/>
      <c r="S13" s="24"/>
      <c r="T13" s="24"/>
      <c r="U13" s="24"/>
      <c r="V13" s="24"/>
      <c r="W13" s="24"/>
      <c r="X13" s="24"/>
      <c r="Y13" s="24"/>
      <c r="Z13" s="24"/>
    </row>
    <row r="14" spans="1:26" x14ac:dyDescent="0.2">
      <c r="A14" s="367" t="s">
        <v>300</v>
      </c>
      <c r="B14" s="34" t="str">
        <f>IF('Patient Information'!B89=0,"",IF('Patient Information'!B87=0,"",'Patient Information'!B87))</f>
        <v/>
      </c>
      <c r="C14" s="34"/>
      <c r="D14" s="350"/>
      <c r="E14" s="98" t="str">
        <f>IF('Patient Information'!B89=0,"",IF('Patient Information'!B88=0,0,'Patient Information'!B88))</f>
        <v/>
      </c>
      <c r="F14" s="350"/>
      <c r="G14" s="71" t="str">
        <f>IF('Patient Information'!B89=0,"",'Patient Information'!B89)</f>
        <v/>
      </c>
      <c r="H14" s="350"/>
      <c r="I14" s="98" t="str">
        <f>IF('Patient Information'!B89=0,"",IF('Patient Information'!B90=0,"",'Patient Information'!B90))</f>
        <v/>
      </c>
      <c r="J14" s="350"/>
      <c r="K14" s="99" t="str">
        <f>IF('Patient Information'!B89=0,"",IF('Patient Information'!B91=0,"",'Patient Information'!B91))</f>
        <v/>
      </c>
      <c r="L14" s="350"/>
      <c r="M14" s="98" t="str">
        <f>IF('Patient Information'!B89=0,"",IF('Patient Information'!B87=0,"",CONCATENATE('Patient Information'!D94,'Patient Information'!D96,'Patient Information'!D99,'Patient Information'!D100,'Patient Information'!D104,'Patient Information'!D105)))</f>
        <v/>
      </c>
      <c r="N14" s="350"/>
      <c r="O14" s="472"/>
      <c r="P14" s="359"/>
      <c r="Q14" s="350"/>
      <c r="R14" s="24"/>
      <c r="S14" s="24"/>
      <c r="T14" s="24"/>
      <c r="U14" s="24"/>
      <c r="V14" s="24"/>
      <c r="W14" s="24"/>
      <c r="X14" s="24"/>
      <c r="Y14" s="24"/>
      <c r="Z14" s="24"/>
    </row>
    <row r="15" spans="1:26" x14ac:dyDescent="0.2">
      <c r="A15" s="367" t="s">
        <v>301</v>
      </c>
      <c r="B15" s="34" t="str">
        <f>IF('Patient Information'!B111=0,"",IF('Patient Information'!B109=0,"",'Patient Information'!B109))</f>
        <v/>
      </c>
      <c r="C15" s="34"/>
      <c r="D15" s="350"/>
      <c r="E15" s="98" t="str">
        <f>IF('Patient Information'!B111=0,"",IF('Patient Information'!B110=0,0,'Patient Information'!B110))</f>
        <v/>
      </c>
      <c r="F15" s="350"/>
      <c r="G15" s="71" t="str">
        <f>IF('Patient Information'!B111=0,"",'Patient Information'!B111)</f>
        <v/>
      </c>
      <c r="H15" s="350"/>
      <c r="I15" s="98" t="str">
        <f>IF('Patient Information'!B111=0,"",IF('Patient Information'!B112=0,"",'Patient Information'!B112))</f>
        <v/>
      </c>
      <c r="J15" s="350"/>
      <c r="K15" s="99" t="str">
        <f>IF('Patient Information'!B111=0,"",IF('Patient Information'!B113=0,"",'Patient Information'!B113))</f>
        <v/>
      </c>
      <c r="L15" s="350"/>
      <c r="M15" s="98" t="str">
        <f>IF('Patient Information'!B111=0,"",IF('Patient Information'!B109=0,"",CONCATENATE('Patient Information'!D116,'Patient Information'!D118,'Patient Information'!D121,'Patient Information'!D122,'Patient Information'!D126,'Patient Information'!D127)))</f>
        <v/>
      </c>
      <c r="N15" s="350"/>
      <c r="O15" s="472"/>
      <c r="P15" s="359"/>
      <c r="Q15" s="350"/>
      <c r="R15" s="24"/>
      <c r="S15" s="24"/>
      <c r="T15" s="24"/>
      <c r="U15" s="24"/>
      <c r="V15" s="24"/>
      <c r="W15" s="24"/>
      <c r="X15" s="24"/>
      <c r="Y15" s="24"/>
      <c r="Z15" s="24"/>
    </row>
    <row r="16" spans="1:26" x14ac:dyDescent="0.2">
      <c r="A16" s="367" t="s">
        <v>302</v>
      </c>
      <c r="B16" s="34" t="str">
        <f>IF('Patient Information'!B133=0,"",IF('Patient Information'!B131=0,"",'Patient Information'!B131))</f>
        <v/>
      </c>
      <c r="C16" s="34"/>
      <c r="D16" s="350"/>
      <c r="E16" s="98" t="str">
        <f>IF('Patient Information'!B133=0,"",IF('Patient Information'!B132=0,0,'Patient Information'!B132))</f>
        <v/>
      </c>
      <c r="F16" s="350"/>
      <c r="G16" s="71" t="str">
        <f>IF('Patient Information'!B133=0,"",'Patient Information'!B133)</f>
        <v/>
      </c>
      <c r="H16" s="350"/>
      <c r="I16" s="98" t="str">
        <f>IF('Patient Information'!B133=0,"",IF('Patient Information'!B134=0,"",'Patient Information'!B134))</f>
        <v/>
      </c>
      <c r="J16" s="350"/>
      <c r="K16" s="99" t="str">
        <f>IF('Patient Information'!B133=0,"",IF('Patient Information'!B135=0,"",'Patient Information'!B135))</f>
        <v/>
      </c>
      <c r="L16" s="350"/>
      <c r="M16" s="92" t="str">
        <f>IF('Patient Information'!B133=0,"",IF('Patient Information'!B131=0,"",CONCATENATE('Patient Information'!D138,'Patient Information'!D140,'Patient Information'!D143,'Patient Information'!D144,'Patient Information'!D148,'Patient Information'!D149)))</f>
        <v/>
      </c>
      <c r="N16" s="350"/>
      <c r="O16" s="472"/>
      <c r="P16" s="359"/>
      <c r="Q16" s="350"/>
      <c r="R16" s="24"/>
      <c r="S16" s="24"/>
      <c r="T16" s="24"/>
      <c r="U16" s="24"/>
      <c r="V16" s="24"/>
      <c r="W16" s="24"/>
      <c r="X16" s="24"/>
      <c r="Y16" s="24"/>
      <c r="Z16" s="24"/>
    </row>
    <row r="17" spans="1:26" x14ac:dyDescent="0.2">
      <c r="A17" s="367" t="s">
        <v>303</v>
      </c>
      <c r="B17" s="34" t="str">
        <f>IF('Patient Information'!B155=0,"",IF('Patient Information'!B153=0,"",'Patient Information'!B153))</f>
        <v/>
      </c>
      <c r="C17" s="34"/>
      <c r="D17" s="350"/>
      <c r="E17" s="98" t="str">
        <f>IF('Patient Information'!B155=0,"",IF('Patient Information'!B154=0,0,'Patient Information'!B154))</f>
        <v/>
      </c>
      <c r="F17" s="350"/>
      <c r="G17" s="71" t="str">
        <f>IF('Patient Information'!B155=0,"",'Patient Information'!B155)</f>
        <v/>
      </c>
      <c r="H17" s="350"/>
      <c r="I17" s="98" t="str">
        <f>IF('Patient Information'!B155=0,"",IF('Patient Information'!B156=0,"",'Patient Information'!B156))</f>
        <v/>
      </c>
      <c r="J17" s="350"/>
      <c r="K17" s="99" t="str">
        <f>IF('Patient Information'!B155=0,"",IF('Patient Information'!B157=0,"",'Patient Information'!B157))</f>
        <v/>
      </c>
      <c r="L17" s="350"/>
      <c r="M17" s="98" t="str">
        <f>IF('Patient Information'!B155=0,"",IF('Patient Information'!B153=0,"",CONCATENATE('Patient Information'!D160,'Patient Information'!D162,'Patient Information'!D165,'Patient Information'!D166,'Patient Information'!D170,'Patient Information'!D171)))</f>
        <v/>
      </c>
      <c r="N17" s="350"/>
      <c r="O17" s="472"/>
      <c r="P17" s="359"/>
      <c r="Q17" s="350"/>
      <c r="R17" s="24"/>
      <c r="S17" s="24"/>
      <c r="T17" s="24"/>
      <c r="U17" s="24"/>
      <c r="V17" s="24"/>
      <c r="W17" s="24"/>
      <c r="X17" s="24"/>
      <c r="Y17" s="24"/>
      <c r="Z17" s="24"/>
    </row>
    <row r="18" spans="1:26" x14ac:dyDescent="0.2">
      <c r="A18" s="367" t="s">
        <v>304</v>
      </c>
      <c r="B18" s="34" t="str">
        <f>IF('Patient Information'!B177=0,"",IF('Patient Information'!B175=0,"",'Patient Information'!B175))</f>
        <v/>
      </c>
      <c r="C18" s="34"/>
      <c r="D18" s="350"/>
      <c r="E18" s="98" t="str">
        <f>IF('Patient Information'!B177=0,"",IF('Patient Information'!B176=0,0,'Patient Information'!B176))</f>
        <v/>
      </c>
      <c r="F18" s="350"/>
      <c r="G18" s="71" t="str">
        <f>IF('Patient Information'!B177=0,"",'Patient Information'!B177)</f>
        <v/>
      </c>
      <c r="H18" s="350"/>
      <c r="I18" s="98" t="str">
        <f>IF('Patient Information'!B177=0,"",IF('Patient Information'!B178=0,"",'Patient Information'!B178))</f>
        <v/>
      </c>
      <c r="J18" s="350"/>
      <c r="K18" s="99" t="str">
        <f>IF('Patient Information'!B177=0,"",IF('Patient Information'!B179=0,"",'Patient Information'!B179))</f>
        <v/>
      </c>
      <c r="L18" s="350"/>
      <c r="M18" s="98" t="str">
        <f>IF('Patient Information'!B177=0,"",IF('Patient Information'!B175=0,"",CONCATENATE('Patient Information'!D182,'Patient Information'!D184,'Patient Information'!D187,'Patient Information'!D188,'Patient Information'!D192,'Patient Information'!D193)))</f>
        <v/>
      </c>
      <c r="N18" s="350"/>
      <c r="O18" s="472"/>
      <c r="P18" s="359"/>
      <c r="Q18" s="350"/>
      <c r="R18" s="24"/>
      <c r="S18" s="24"/>
      <c r="T18" s="24"/>
      <c r="U18" s="24"/>
      <c r="V18" s="24"/>
      <c r="W18" s="24"/>
      <c r="X18" s="24"/>
      <c r="Y18" s="24"/>
      <c r="Z18" s="24"/>
    </row>
    <row r="19" spans="1:26" x14ac:dyDescent="0.2">
      <c r="A19" s="367" t="s">
        <v>305</v>
      </c>
      <c r="B19" s="34" t="str">
        <f>IF('Patient Information'!B199=0,"",IF('Patient Information'!B197=0,"",'Patient Information'!B197))</f>
        <v/>
      </c>
      <c r="C19" s="34"/>
      <c r="D19" s="350"/>
      <c r="E19" s="98" t="str">
        <f>IF('Patient Information'!B199=0,"",IF('Patient Information'!B198=0,0,'Patient Information'!B198))</f>
        <v/>
      </c>
      <c r="F19" s="350"/>
      <c r="G19" s="71" t="str">
        <f>IF('Patient Information'!B199=0,"",'Patient Information'!B199)</f>
        <v/>
      </c>
      <c r="H19" s="350"/>
      <c r="I19" s="98" t="str">
        <f>IF('Patient Information'!B199=0,"",IF('Patient Information'!B200=0,"",'Patient Information'!B200))</f>
        <v/>
      </c>
      <c r="J19" s="350"/>
      <c r="K19" s="99" t="str">
        <f>IF('Patient Information'!B197=0,"",IF('Patient Information'!B201=0,"",'Patient Information'!B201))</f>
        <v/>
      </c>
      <c r="L19" s="350"/>
      <c r="M19" s="98" t="str">
        <f>IF('Patient Information'!B199=0,"",IF('Patient Information'!B197=0,"",CONCATENATE('Patient Information'!D204,'Patient Information'!D206,'Patient Information'!D209,'Patient Information'!D210,'Patient Information'!D214,'Patient Information'!D215)))</f>
        <v/>
      </c>
      <c r="N19" s="350"/>
      <c r="O19" s="472"/>
      <c r="P19" s="359"/>
      <c r="Q19" s="350"/>
      <c r="R19" s="24"/>
      <c r="S19" s="24"/>
      <c r="T19" s="24"/>
      <c r="U19" s="24"/>
      <c r="V19" s="24"/>
      <c r="W19" s="24"/>
      <c r="X19" s="24"/>
      <c r="Y19" s="24"/>
      <c r="Z19" s="24"/>
    </row>
    <row r="20" spans="1:26" x14ac:dyDescent="0.2">
      <c r="A20" s="367" t="s">
        <v>306</v>
      </c>
      <c r="B20" s="34" t="str">
        <f>IF('Patient Information'!B221=0,"",IF('Patient Information'!B219=0,"",'Patient Information'!B219))</f>
        <v/>
      </c>
      <c r="C20" s="34"/>
      <c r="D20" s="350"/>
      <c r="E20" s="98" t="str">
        <f>IF('Patient Information'!B221=0,"",IF('Patient Information'!B220=0,0,'Patient Information'!B220))</f>
        <v/>
      </c>
      <c r="F20" s="350"/>
      <c r="G20" s="71" t="str">
        <f>IF('Patient Information'!B221=0,"",'Patient Information'!B221)</f>
        <v/>
      </c>
      <c r="H20" s="350"/>
      <c r="I20" s="98" t="str">
        <f>IF('Patient Information'!B221=0,"",IF('Patient Information'!B222=0,"",'Patient Information'!B222))</f>
        <v/>
      </c>
      <c r="J20" s="350"/>
      <c r="K20" s="99" t="str">
        <f>IF('Patient Information'!B221=0,"",IF('Patient Information'!B223=0,"",'Patient Information'!B223))</f>
        <v/>
      </c>
      <c r="L20" s="350"/>
      <c r="M20" s="98" t="str">
        <f>IF('Patient Information'!B221=0,"",IF('Patient Information'!B219=0,"",CONCATENATE('Patient Information'!D226,'Patient Information'!D228,'Patient Information'!D231,'Patient Information'!D232,'Patient Information'!D236,'Patient Information'!D237)))</f>
        <v/>
      </c>
      <c r="N20" s="350"/>
      <c r="O20" s="472"/>
      <c r="P20" s="359"/>
      <c r="Q20" s="350"/>
      <c r="R20" s="24"/>
      <c r="S20" s="24"/>
      <c r="T20" s="24"/>
      <c r="U20" s="24"/>
      <c r="V20" s="24"/>
      <c r="W20" s="24"/>
      <c r="X20" s="24"/>
      <c r="Y20" s="24"/>
      <c r="Z20" s="24"/>
    </row>
    <row r="21" spans="1:26" ht="9.75" customHeight="1" x14ac:dyDescent="0.2">
      <c r="A21" s="368"/>
      <c r="B21" s="34"/>
      <c r="C21" s="34"/>
      <c r="D21" s="34"/>
      <c r="E21" s="34"/>
      <c r="F21" s="34"/>
      <c r="G21" s="34"/>
      <c r="H21" s="34"/>
      <c r="I21" s="34"/>
      <c r="J21" s="34"/>
      <c r="K21" s="34"/>
      <c r="L21" s="34"/>
      <c r="M21" s="34"/>
      <c r="N21" s="34"/>
      <c r="O21" s="34"/>
      <c r="P21" s="369"/>
      <c r="Q21" s="350"/>
      <c r="R21" s="24"/>
      <c r="S21" s="24"/>
      <c r="T21" s="24"/>
      <c r="U21" s="24"/>
      <c r="V21" s="24"/>
      <c r="W21" s="24"/>
      <c r="X21" s="24"/>
      <c r="Y21" s="24"/>
      <c r="Z21" s="24"/>
    </row>
    <row r="22" spans="1:26" ht="18" customHeight="1" x14ac:dyDescent="0.2">
      <c r="A22" s="370" t="s">
        <v>307</v>
      </c>
      <c r="B22" s="100"/>
      <c r="C22" s="100"/>
      <c r="D22" s="100"/>
      <c r="E22" s="84"/>
      <c r="F22" s="84"/>
      <c r="G22" s="84"/>
      <c r="H22" s="84"/>
      <c r="I22" s="84"/>
      <c r="J22" s="84"/>
      <c r="K22" s="84"/>
      <c r="L22" s="84"/>
      <c r="M22" s="84"/>
      <c r="N22" s="84"/>
      <c r="O22" s="84"/>
      <c r="P22" s="361"/>
      <c r="Q22" s="350"/>
      <c r="R22" s="24"/>
      <c r="S22" s="24"/>
      <c r="T22" s="24"/>
      <c r="U22" s="24"/>
      <c r="V22" s="24"/>
      <c r="W22" s="24"/>
      <c r="X22" s="24"/>
      <c r="Y22" s="24"/>
      <c r="Z22" s="24"/>
    </row>
    <row r="23" spans="1:26" ht="16.5" customHeight="1" x14ac:dyDescent="0.2">
      <c r="A23" s="371"/>
      <c r="B23" s="101"/>
      <c r="C23" s="102" t="s">
        <v>308</v>
      </c>
      <c r="D23" s="101"/>
      <c r="E23" s="103"/>
      <c r="F23" s="104"/>
      <c r="G23" s="101"/>
      <c r="H23" s="101" t="s">
        <v>180</v>
      </c>
      <c r="I23" s="101"/>
      <c r="J23" s="101"/>
      <c r="K23" s="103"/>
      <c r="L23" s="104"/>
      <c r="M23" s="101"/>
      <c r="N23" s="102" t="s">
        <v>309</v>
      </c>
      <c r="O23" s="101"/>
      <c r="P23" s="372"/>
      <c r="Q23" s="350"/>
      <c r="R23" s="24"/>
      <c r="S23" s="24"/>
      <c r="T23" s="24"/>
      <c r="U23" s="24"/>
      <c r="V23" s="24"/>
      <c r="W23" s="24"/>
      <c r="X23" s="24"/>
      <c r="Y23" s="24"/>
      <c r="Z23" s="24"/>
    </row>
    <row r="24" spans="1:26" ht="25.5" customHeight="1" x14ac:dyDescent="0.2">
      <c r="A24" s="357"/>
      <c r="B24" s="373" t="s">
        <v>310</v>
      </c>
      <c r="C24" s="350"/>
      <c r="D24" s="350"/>
      <c r="E24" s="105"/>
      <c r="F24" s="350"/>
      <c r="G24" s="106"/>
      <c r="H24" s="106"/>
      <c r="I24" s="107">
        <f>'Worksheet 1'!B10</f>
        <v>0</v>
      </c>
      <c r="J24" s="106"/>
      <c r="K24" s="374"/>
      <c r="L24" s="108"/>
      <c r="M24" s="106">
        <f>'Worksheet 1'!E10</f>
        <v>0</v>
      </c>
      <c r="N24" s="109"/>
      <c r="O24" s="199"/>
      <c r="P24" s="375"/>
      <c r="Q24" s="350"/>
      <c r="R24" s="24"/>
      <c r="S24" s="24"/>
      <c r="T24" s="24"/>
      <c r="U24" s="24"/>
      <c r="V24" s="24"/>
      <c r="W24" s="24"/>
      <c r="X24" s="24"/>
      <c r="Y24" s="24"/>
      <c r="Z24" s="24"/>
    </row>
    <row r="25" spans="1:26" ht="21.75" customHeight="1" x14ac:dyDescent="0.2">
      <c r="A25" s="357"/>
      <c r="B25" s="373" t="s">
        <v>311</v>
      </c>
      <c r="C25" s="350"/>
      <c r="D25" s="350"/>
      <c r="E25" s="105"/>
      <c r="F25" s="350"/>
      <c r="G25" s="110"/>
      <c r="H25" s="110"/>
      <c r="I25" s="111">
        <f>SUM('Worksheet 1'!B12:B17)+SUM('Worksheet 1'!B20:B24)/12</f>
        <v>0</v>
      </c>
      <c r="J25" s="110"/>
      <c r="K25" s="374"/>
      <c r="L25" s="108"/>
      <c r="M25" s="110">
        <f>'Worksheet 1'!E26</f>
        <v>0</v>
      </c>
      <c r="N25" s="112"/>
      <c r="O25" s="199"/>
      <c r="P25" s="375"/>
      <c r="Q25" s="350"/>
      <c r="R25" s="24"/>
      <c r="S25" s="24"/>
      <c r="T25" s="24"/>
      <c r="U25" s="24"/>
      <c r="V25" s="24"/>
      <c r="W25" s="24"/>
      <c r="X25" s="24"/>
      <c r="Y25" s="24"/>
      <c r="Z25" s="24"/>
    </row>
    <row r="26" spans="1:26" ht="22.5" customHeight="1" x14ac:dyDescent="0.2">
      <c r="A26" s="357"/>
      <c r="B26" s="373" t="s">
        <v>312</v>
      </c>
      <c r="C26" s="350"/>
      <c r="D26" s="350"/>
      <c r="E26" s="105"/>
      <c r="F26" s="350"/>
      <c r="G26" s="110"/>
      <c r="H26" s="110"/>
      <c r="I26" s="111">
        <f>'Worksheet 2'!D41</f>
        <v>0</v>
      </c>
      <c r="J26" s="110"/>
      <c r="K26" s="374"/>
      <c r="L26" s="108"/>
      <c r="M26" s="110">
        <f>'Worksheet 2'!E41</f>
        <v>0</v>
      </c>
      <c r="N26" s="112"/>
      <c r="O26" s="199"/>
      <c r="P26" s="375"/>
      <c r="Q26" s="350"/>
      <c r="R26" s="24"/>
      <c r="S26" s="24"/>
      <c r="T26" s="24"/>
      <c r="U26" s="24"/>
      <c r="V26" s="24"/>
      <c r="W26" s="24"/>
      <c r="X26" s="24"/>
      <c r="Y26" s="24"/>
      <c r="Z26" s="24"/>
    </row>
    <row r="27" spans="1:26" ht="8.25" customHeight="1" x14ac:dyDescent="0.2">
      <c r="A27" s="368"/>
      <c r="B27" s="83"/>
      <c r="C27" s="83"/>
      <c r="D27" s="83"/>
      <c r="E27" s="113"/>
      <c r="F27" s="34"/>
      <c r="G27" s="114"/>
      <c r="H27" s="114"/>
      <c r="I27" s="114"/>
      <c r="J27" s="114"/>
      <c r="K27" s="34"/>
      <c r="L27" s="115"/>
      <c r="M27" s="114"/>
      <c r="N27" s="114"/>
      <c r="O27" s="114"/>
      <c r="P27" s="369"/>
      <c r="Q27" s="350"/>
      <c r="R27" s="24"/>
      <c r="S27" s="24"/>
      <c r="T27" s="24"/>
      <c r="U27" s="24"/>
      <c r="V27" s="24"/>
      <c r="W27" s="24"/>
      <c r="X27" s="24"/>
      <c r="Y27" s="24"/>
      <c r="Z27" s="24"/>
    </row>
    <row r="28" spans="1:26" ht="23.25" customHeight="1" x14ac:dyDescent="0.2">
      <c r="A28" s="357"/>
      <c r="B28" s="376" t="s">
        <v>313</v>
      </c>
      <c r="C28" s="377"/>
      <c r="D28" s="377"/>
      <c r="E28" s="105"/>
      <c r="F28" s="116"/>
      <c r="G28" s="106"/>
      <c r="H28" s="106"/>
      <c r="I28" s="107">
        <f>SUM(I24:I26)</f>
        <v>0</v>
      </c>
      <c r="J28" s="106"/>
      <c r="K28" s="374"/>
      <c r="L28" s="116"/>
      <c r="M28" s="106">
        <f>ROUND(SUM(M24:M26),2)</f>
        <v>0</v>
      </c>
      <c r="N28" s="106"/>
      <c r="O28" s="199"/>
      <c r="P28" s="359"/>
      <c r="Q28" s="350"/>
      <c r="R28" s="24"/>
      <c r="S28" s="24"/>
      <c r="T28" s="24"/>
      <c r="U28" s="24"/>
      <c r="V28" s="24"/>
      <c r="W28" s="24"/>
      <c r="X28" s="24"/>
      <c r="Y28" s="24"/>
      <c r="Z28" s="24"/>
    </row>
    <row r="29" spans="1:26" ht="9.75" customHeight="1" x14ac:dyDescent="0.2">
      <c r="A29" s="368"/>
      <c r="B29" s="117"/>
      <c r="C29" s="117"/>
      <c r="D29" s="34"/>
      <c r="E29" s="113"/>
      <c r="F29" s="115"/>
      <c r="G29" s="34"/>
      <c r="H29" s="90"/>
      <c r="I29" s="34"/>
      <c r="J29" s="34"/>
      <c r="K29" s="34"/>
      <c r="L29" s="115"/>
      <c r="M29" s="34"/>
      <c r="N29" s="34"/>
      <c r="O29" s="34"/>
      <c r="P29" s="369"/>
      <c r="Q29" s="350"/>
      <c r="R29" s="24"/>
      <c r="S29" s="24"/>
      <c r="T29" s="24"/>
      <c r="U29" s="24"/>
      <c r="V29" s="24"/>
      <c r="W29" s="24"/>
      <c r="X29" s="24"/>
      <c r="Y29" s="24"/>
      <c r="Z29" s="24"/>
    </row>
    <row r="30" spans="1:26" ht="23.25" customHeight="1" x14ac:dyDescent="0.2">
      <c r="A30" s="364"/>
      <c r="B30" s="252" t="s">
        <v>314</v>
      </c>
      <c r="C30" s="252"/>
      <c r="D30" s="252"/>
      <c r="E30" s="252"/>
      <c r="F30" s="198"/>
      <c r="G30" s="198"/>
      <c r="H30" s="198"/>
      <c r="I30" s="198"/>
      <c r="J30" s="110"/>
      <c r="K30" s="112">
        <f>ROUND(IF('Worksheet 3'!H29="",0,'Worksheet 3'!H29),2)</f>
        <v>0</v>
      </c>
      <c r="L30" s="110"/>
      <c r="M30" s="198"/>
      <c r="N30" s="198"/>
      <c r="O30" s="198"/>
      <c r="P30" s="365"/>
      <c r="Q30" s="350"/>
      <c r="R30" s="59" t="s">
        <v>315</v>
      </c>
      <c r="S30" s="68">
        <f>CHOOSE(Application!N33,'Background Information'!H7,'Background Information'!H8,'Background Information'!H9,'Background Information'!H10,'Background Information'!H11,'Background Information'!H12,'Background Information'!H13,'Background Information'!H14,'Background Information'!H15,'Background Information'!H16)</f>
        <v>33975</v>
      </c>
      <c r="T30" s="65" t="s">
        <v>316</v>
      </c>
      <c r="U30" s="25"/>
      <c r="V30" s="25"/>
      <c r="W30" s="25"/>
      <c r="X30" s="25"/>
      <c r="Y30" s="24"/>
      <c r="Z30" s="24"/>
    </row>
    <row r="31" spans="1:26" ht="24.75" customHeight="1" x14ac:dyDescent="0.2">
      <c r="A31" s="357"/>
      <c r="B31" s="350" t="s">
        <v>317</v>
      </c>
      <c r="C31" s="350"/>
      <c r="D31" s="350"/>
      <c r="E31" s="350"/>
      <c r="F31" s="199"/>
      <c r="G31" s="199"/>
      <c r="H31" s="199"/>
      <c r="I31" s="199"/>
      <c r="J31" s="106"/>
      <c r="K31" s="109">
        <f>IF(M28-K30&lt;0,0,M28-K30)</f>
        <v>0</v>
      </c>
      <c r="L31" s="106"/>
      <c r="M31" s="199"/>
      <c r="N31" s="199"/>
      <c r="O31" s="199"/>
      <c r="P31" s="359"/>
      <c r="Q31" s="351"/>
      <c r="R31" s="59" t="s">
        <v>318</v>
      </c>
      <c r="S31" s="44">
        <f>IF(K31&lt;S30,0,K31-S30)</f>
        <v>0</v>
      </c>
      <c r="T31" s="25" t="s">
        <v>319</v>
      </c>
      <c r="U31" s="25"/>
      <c r="V31" s="25"/>
      <c r="W31" s="25"/>
      <c r="X31" s="25"/>
      <c r="Y31" s="24"/>
      <c r="Z31" s="24"/>
    </row>
    <row r="32" spans="1:26" ht="11.25" customHeight="1" x14ac:dyDescent="0.2">
      <c r="A32" s="368"/>
      <c r="B32" s="34"/>
      <c r="C32" s="34"/>
      <c r="D32" s="34"/>
      <c r="E32" s="34"/>
      <c r="F32" s="34"/>
      <c r="G32" s="34"/>
      <c r="H32" s="34"/>
      <c r="I32" s="34"/>
      <c r="J32" s="90"/>
      <c r="K32" s="90"/>
      <c r="L32" s="34"/>
      <c r="M32" s="34"/>
      <c r="N32" s="34"/>
      <c r="O32" s="34"/>
      <c r="P32" s="369"/>
      <c r="Q32" s="350"/>
      <c r="S32" s="24"/>
      <c r="T32" s="24"/>
      <c r="U32" s="24"/>
      <c r="V32" s="24"/>
      <c r="W32" s="24"/>
      <c r="X32" s="24"/>
      <c r="Y32" s="24"/>
      <c r="Z32" s="24"/>
    </row>
    <row r="33" spans="1:26" ht="28.5" customHeight="1" thickBot="1" x14ac:dyDescent="0.25">
      <c r="A33" s="542"/>
      <c r="E33" s="252"/>
      <c r="F33" s="350"/>
      <c r="G33" s="252"/>
      <c r="H33" s="252"/>
      <c r="I33" s="118" t="s">
        <v>320</v>
      </c>
      <c r="J33" s="119"/>
      <c r="K33" s="120">
        <f>ROUNDUP(Application!K31/CHOOSE(Application!N33,'Background Information'!G7,'Background Information'!G8,'Background Information'!G9,'Background Information'!G10,'Background Information'!G11,'Background Information'!G12,'Background Information'!G13,'Background Information'!G14,'Background Information'!G15,'Background Information'!G16)*100,0)</f>
        <v>0</v>
      </c>
      <c r="L33" s="350"/>
      <c r="M33" s="378" t="s">
        <v>321</v>
      </c>
      <c r="N33" s="117">
        <f>COUNTA('Patient Information'!B45,'Patient Information'!B67,'Patient Information'!B89,'Patient Information'!B111,'Patient Information'!B133,'Patient Information'!B155,'Patient Information'!B177,'Patient Information'!B199,'Patient Information'!B221)+1</f>
        <v>1</v>
      </c>
      <c r="O33" s="252"/>
      <c r="P33" s="365"/>
      <c r="Q33" s="350"/>
      <c r="T33" s="24"/>
      <c r="U33" s="24"/>
      <c r="V33" s="24"/>
      <c r="W33" s="24"/>
      <c r="X33" s="24"/>
      <c r="Y33" s="24"/>
      <c r="Z33" s="24"/>
    </row>
    <row r="34" spans="1:26" ht="32.25" customHeight="1" thickBot="1" x14ac:dyDescent="0.25">
      <c r="A34" s="357"/>
      <c r="B34" s="379" t="s">
        <v>322</v>
      </c>
      <c r="C34" s="201" t="str">
        <f>IF(K33&gt;250,"Denied",IF(COUNTIF(O11:O20,"*CICP*")&gt;0,IF(AND(K33&lt;=40,O4="Yes"),0,IF(AND(K33&lt;=40,ROUNDDOWN(K31*0.1,0)&gt;120),120,ROUNDDOWN(K31*0.1,0))),"N/A"))</f>
        <v>N/A</v>
      </c>
      <c r="D34" s="121"/>
      <c r="E34" s="350"/>
      <c r="F34" s="350"/>
      <c r="G34" s="350"/>
      <c r="H34" s="603" t="s">
        <v>323</v>
      </c>
      <c r="I34" s="202" t="str">
        <f>IF(K33&gt;250,"N/A",IF(COUNTIF(O11:O20,"*HDC*")&gt;0,((K31/12)*0.04),"N/A"))</f>
        <v>N/A</v>
      </c>
      <c r="J34" s="120"/>
      <c r="K34" s="350"/>
      <c r="L34" s="122"/>
      <c r="M34" s="603" t="s">
        <v>324</v>
      </c>
      <c r="N34" s="119"/>
      <c r="O34" s="123" t="str">
        <f>IF(K33&gt;250,"N/A",IF(COUNTIF(O11:O20,"*HDC*")&gt;0,((K31/12)*0.02),"N/A"))</f>
        <v>N/A</v>
      </c>
      <c r="P34" s="359"/>
      <c r="Q34" s="352"/>
      <c r="R34" s="24"/>
      <c r="S34" s="65"/>
      <c r="T34" s="65"/>
      <c r="U34" s="65"/>
      <c r="V34" s="124"/>
      <c r="W34" s="24"/>
      <c r="X34" s="24"/>
      <c r="Y34" s="24"/>
      <c r="Z34" s="24"/>
    </row>
    <row r="35" spans="1:26" ht="9.75" customHeight="1" thickBot="1" x14ac:dyDescent="0.25">
      <c r="A35" s="380"/>
      <c r="B35" s="267"/>
      <c r="C35" s="267"/>
      <c r="D35" s="267"/>
      <c r="E35" s="267"/>
      <c r="F35" s="267"/>
      <c r="G35" s="267"/>
      <c r="H35" s="267"/>
      <c r="I35" s="267"/>
      <c r="J35" s="267"/>
      <c r="K35" s="267"/>
      <c r="L35" s="267"/>
      <c r="M35" s="267"/>
      <c r="N35" s="267"/>
      <c r="O35" s="267"/>
      <c r="P35" s="381"/>
      <c r="Q35" s="350"/>
      <c r="R35" s="24"/>
      <c r="S35" s="24"/>
      <c r="T35" s="24"/>
      <c r="U35" s="24"/>
      <c r="V35" s="24"/>
      <c r="W35" s="24"/>
      <c r="X35" s="24"/>
      <c r="Y35" s="24"/>
      <c r="Z35" s="24"/>
    </row>
    <row r="36" spans="1:26" ht="24.75" customHeight="1" x14ac:dyDescent="0.2">
      <c r="A36" s="382"/>
      <c r="B36" s="125"/>
      <c r="C36" s="125"/>
      <c r="D36" s="125"/>
      <c r="E36" s="125"/>
      <c r="F36" s="125"/>
      <c r="G36" s="125"/>
      <c r="H36" s="125"/>
      <c r="I36" s="126" t="s">
        <v>325</v>
      </c>
      <c r="J36" s="125"/>
      <c r="K36" s="125"/>
      <c r="L36" s="125"/>
      <c r="M36" s="125"/>
      <c r="N36" s="125"/>
      <c r="O36" s="125"/>
      <c r="P36" s="383"/>
      <c r="Q36" s="350"/>
      <c r="R36" s="24"/>
      <c r="S36" s="24"/>
      <c r="T36" s="24"/>
      <c r="U36" s="24"/>
      <c r="V36" s="24"/>
      <c r="W36" s="24"/>
      <c r="X36" s="24"/>
      <c r="Y36" s="24"/>
      <c r="Z36" s="24"/>
    </row>
    <row r="37" spans="1:26" ht="15" customHeight="1" x14ac:dyDescent="0.2">
      <c r="A37" s="384"/>
      <c r="B37" s="127"/>
      <c r="C37" s="127"/>
      <c r="D37" s="127"/>
      <c r="E37" s="127"/>
      <c r="F37" s="127"/>
      <c r="G37" s="127"/>
      <c r="H37" s="127"/>
      <c r="I37" s="522" t="s">
        <v>326</v>
      </c>
      <c r="J37" s="127"/>
      <c r="K37" s="127"/>
      <c r="L37" s="127"/>
      <c r="M37" s="127"/>
      <c r="N37" s="127"/>
      <c r="O37" s="127"/>
      <c r="P37" s="385"/>
      <c r="Q37" s="350"/>
      <c r="R37" s="24"/>
      <c r="S37" s="24"/>
      <c r="T37" s="24"/>
      <c r="U37" s="24"/>
      <c r="V37" s="24"/>
      <c r="W37" s="24"/>
      <c r="X37" s="24"/>
      <c r="Y37" s="24"/>
      <c r="Z37" s="24"/>
    </row>
    <row r="38" spans="1:26" ht="15" customHeight="1" x14ac:dyDescent="0.2">
      <c r="A38" s="384"/>
      <c r="B38" s="127"/>
      <c r="C38" s="127"/>
      <c r="D38" s="127"/>
      <c r="E38" s="127"/>
      <c r="F38" s="127"/>
      <c r="G38" s="127"/>
      <c r="H38" s="127"/>
      <c r="I38" s="131" t="s">
        <v>327</v>
      </c>
      <c r="J38" s="127"/>
      <c r="K38" s="127"/>
      <c r="L38" s="127"/>
      <c r="M38" s="127"/>
      <c r="N38" s="127"/>
      <c r="O38" s="127"/>
      <c r="P38" s="385"/>
      <c r="Q38" s="350"/>
      <c r="R38" s="24"/>
      <c r="S38" s="24"/>
      <c r="T38" s="24"/>
      <c r="U38" s="24"/>
      <c r="V38" s="24"/>
      <c r="W38" s="24"/>
      <c r="X38" s="24"/>
      <c r="Y38" s="24"/>
      <c r="Z38" s="24"/>
    </row>
    <row r="39" spans="1:26" ht="22.5" customHeight="1" x14ac:dyDescent="0.2">
      <c r="A39" s="357"/>
      <c r="B39" s="128"/>
      <c r="C39" s="128"/>
      <c r="D39" s="128"/>
      <c r="E39" s="128"/>
      <c r="F39" s="128"/>
      <c r="G39" s="128"/>
      <c r="H39" s="128"/>
      <c r="I39" s="131" t="s">
        <v>328</v>
      </c>
      <c r="J39" s="128"/>
      <c r="K39" s="128"/>
      <c r="L39" s="128"/>
      <c r="M39" s="128"/>
      <c r="N39" s="128"/>
      <c r="O39" s="128"/>
      <c r="P39" s="386"/>
      <c r="Q39" s="350"/>
      <c r="R39" s="24"/>
      <c r="S39" s="24"/>
      <c r="T39" s="24"/>
      <c r="U39" s="24"/>
      <c r="V39" s="24"/>
      <c r="W39" s="24"/>
      <c r="X39" s="24"/>
      <c r="Y39" s="24"/>
      <c r="Z39" s="24"/>
    </row>
    <row r="40" spans="1:26" ht="15" customHeight="1" x14ac:dyDescent="0.2">
      <c r="A40" s="357"/>
      <c r="B40" s="128"/>
      <c r="C40" s="128"/>
      <c r="D40" s="128"/>
      <c r="E40" s="128"/>
      <c r="F40" s="128"/>
      <c r="G40" s="128"/>
      <c r="H40" s="128"/>
      <c r="I40" s="129" t="s">
        <v>329</v>
      </c>
      <c r="J40" s="128"/>
      <c r="K40" s="128"/>
      <c r="L40" s="128"/>
      <c r="M40" s="128"/>
      <c r="N40" s="128"/>
      <c r="O40" s="128"/>
      <c r="P40" s="386"/>
      <c r="Q40" s="350"/>
      <c r="R40" s="24"/>
      <c r="S40" s="24"/>
      <c r="T40" s="24"/>
      <c r="U40" s="24"/>
      <c r="V40" s="24"/>
      <c r="W40" s="24"/>
      <c r="X40" s="24"/>
      <c r="Y40" s="24"/>
      <c r="Z40" s="24"/>
    </row>
    <row r="41" spans="1:26" ht="22.5" customHeight="1" x14ac:dyDescent="0.2">
      <c r="A41" s="357"/>
      <c r="B41" s="130"/>
      <c r="C41" s="130"/>
      <c r="D41" s="130"/>
      <c r="E41" s="130"/>
      <c r="F41" s="130"/>
      <c r="G41" s="130"/>
      <c r="H41" s="130"/>
      <c r="I41" s="387" t="s">
        <v>330</v>
      </c>
      <c r="J41" s="130"/>
      <c r="K41" s="130"/>
      <c r="L41" s="130"/>
      <c r="M41" s="130"/>
      <c r="N41" s="130"/>
      <c r="O41" s="130"/>
      <c r="P41" s="388"/>
      <c r="Q41" s="350"/>
      <c r="R41" s="24"/>
      <c r="S41" s="24"/>
      <c r="T41" s="24"/>
      <c r="U41" s="24"/>
      <c r="V41" s="24"/>
      <c r="W41" s="24"/>
      <c r="X41" s="24"/>
      <c r="Y41" s="24"/>
      <c r="Z41" s="24"/>
    </row>
    <row r="42" spans="1:26" ht="15.75" customHeight="1" x14ac:dyDescent="0.2">
      <c r="A42" s="357"/>
      <c r="B42" s="132"/>
      <c r="C42" s="132"/>
      <c r="D42" s="132"/>
      <c r="E42" s="132"/>
      <c r="F42" s="132"/>
      <c r="G42" s="132"/>
      <c r="H42" s="132"/>
      <c r="I42" s="523" t="s">
        <v>331</v>
      </c>
      <c r="J42" s="132"/>
      <c r="K42" s="132"/>
      <c r="L42" s="132"/>
      <c r="M42" s="132"/>
      <c r="N42" s="132"/>
      <c r="O42" s="132"/>
      <c r="P42" s="389"/>
      <c r="Q42" s="350"/>
      <c r="R42" s="24"/>
      <c r="S42" s="24"/>
      <c r="T42" s="24"/>
      <c r="U42" s="24"/>
      <c r="V42" s="24"/>
      <c r="W42" s="24"/>
      <c r="X42" s="24"/>
      <c r="Y42" s="24"/>
      <c r="Z42" s="24"/>
    </row>
    <row r="43" spans="1:26" ht="19.5" customHeight="1" x14ac:dyDescent="0.2">
      <c r="A43" s="357"/>
      <c r="B43" s="130"/>
      <c r="C43" s="130"/>
      <c r="D43" s="130"/>
      <c r="E43" s="130"/>
      <c r="F43" s="130"/>
      <c r="G43" s="130"/>
      <c r="H43" s="130"/>
      <c r="I43" s="131" t="s">
        <v>332</v>
      </c>
      <c r="J43" s="130"/>
      <c r="K43" s="130"/>
      <c r="L43" s="130"/>
      <c r="M43" s="130"/>
      <c r="N43" s="130"/>
      <c r="O43" s="130"/>
      <c r="P43" s="388"/>
      <c r="Q43" s="350"/>
      <c r="R43" s="24"/>
      <c r="S43" s="24"/>
      <c r="T43" s="24"/>
      <c r="U43" s="24"/>
      <c r="V43" s="24"/>
      <c r="W43" s="24"/>
      <c r="X43" s="24"/>
      <c r="Y43" s="24"/>
      <c r="Z43" s="24"/>
    </row>
    <row r="44" spans="1:26" ht="19.5" customHeight="1" x14ac:dyDescent="0.2">
      <c r="A44" s="390"/>
      <c r="B44" s="132"/>
      <c r="C44" s="132"/>
      <c r="D44" s="132"/>
      <c r="E44" s="132"/>
      <c r="F44" s="132"/>
      <c r="G44" s="132"/>
      <c r="H44" s="350"/>
      <c r="I44" s="524" t="s">
        <v>333</v>
      </c>
      <c r="J44" s="132"/>
      <c r="K44" s="132"/>
      <c r="L44" s="132"/>
      <c r="M44" s="132"/>
      <c r="N44" s="132"/>
      <c r="O44" s="132"/>
      <c r="P44" s="389"/>
      <c r="Q44" s="350"/>
      <c r="R44" s="24"/>
      <c r="S44" s="24"/>
      <c r="T44" s="24"/>
      <c r="U44" s="24"/>
      <c r="V44" s="24"/>
      <c r="W44" s="24"/>
      <c r="X44" s="24"/>
      <c r="Y44" s="24"/>
      <c r="Z44" s="24"/>
    </row>
    <row r="45" spans="1:26" ht="19.5" customHeight="1" x14ac:dyDescent="0.2">
      <c r="A45" s="380"/>
      <c r="B45" s="133"/>
      <c r="C45" s="133"/>
      <c r="D45" s="133"/>
      <c r="E45" s="133"/>
      <c r="F45" s="133"/>
      <c r="G45" s="133"/>
      <c r="H45" s="267"/>
      <c r="I45" s="604" t="s">
        <v>334</v>
      </c>
      <c r="J45" s="133"/>
      <c r="K45" s="133"/>
      <c r="L45" s="133"/>
      <c r="M45" s="133"/>
      <c r="N45" s="133"/>
      <c r="O45" s="133"/>
      <c r="P45" s="391"/>
      <c r="Q45" s="350"/>
      <c r="R45" s="24"/>
      <c r="S45" s="24"/>
      <c r="T45" s="24"/>
      <c r="U45" s="24"/>
      <c r="V45" s="24"/>
      <c r="W45" s="24"/>
      <c r="X45" s="24"/>
      <c r="Y45" s="24"/>
      <c r="Z45" s="24"/>
    </row>
    <row r="46" spans="1:26" ht="16.5" customHeight="1" x14ac:dyDescent="0.2">
      <c r="A46" s="392"/>
      <c r="B46" s="134"/>
      <c r="C46" s="134"/>
      <c r="D46" s="134"/>
      <c r="E46" s="134"/>
      <c r="F46" s="134"/>
      <c r="G46" s="134"/>
      <c r="H46" s="134"/>
      <c r="I46" s="521" t="s">
        <v>335</v>
      </c>
      <c r="J46" s="134"/>
      <c r="K46" s="134"/>
      <c r="L46" s="134"/>
      <c r="M46" s="134"/>
      <c r="N46" s="134"/>
      <c r="O46" s="134"/>
      <c r="P46" s="393"/>
      <c r="Q46" s="350"/>
      <c r="R46" s="24"/>
      <c r="S46" s="24"/>
      <c r="T46" s="24"/>
      <c r="U46" s="24"/>
      <c r="V46" s="24"/>
      <c r="W46" s="24"/>
      <c r="X46" s="24"/>
      <c r="Y46" s="24"/>
      <c r="Z46" s="24"/>
    </row>
    <row r="47" spans="1:26" ht="16.5" customHeight="1" x14ac:dyDescent="0.2">
      <c r="A47" s="394"/>
      <c r="B47" s="135"/>
      <c r="C47" s="135"/>
      <c r="D47" s="135"/>
      <c r="E47" s="135"/>
      <c r="F47" s="135"/>
      <c r="G47" s="135"/>
      <c r="H47" s="135"/>
      <c r="I47" s="136" t="s">
        <v>336</v>
      </c>
      <c r="J47" s="135"/>
      <c r="K47" s="135"/>
      <c r="L47" s="135"/>
      <c r="M47" s="135"/>
      <c r="N47" s="135"/>
      <c r="O47" s="135"/>
      <c r="P47" s="395"/>
      <c r="Q47" s="350"/>
      <c r="R47" s="24"/>
      <c r="S47" s="24"/>
      <c r="T47" s="24"/>
      <c r="U47" s="24"/>
      <c r="V47" s="24"/>
      <c r="W47" s="24"/>
      <c r="X47" s="24"/>
      <c r="Y47" s="24"/>
      <c r="Z47" s="24"/>
    </row>
    <row r="48" spans="1:26" ht="39.75" customHeight="1" x14ac:dyDescent="0.2">
      <c r="A48" s="396"/>
      <c r="B48" s="303"/>
      <c r="C48" s="519" t="str">
        <f>IF(AND('Patient Information'!B12&gt;0,'Patient Information'!B13&gt;0),CONCATENATE('Patient Information'!B13," ",'Patient Information'!B12),"")</f>
        <v xml:space="preserve"> </v>
      </c>
      <c r="D48" s="303"/>
      <c r="E48" s="303"/>
      <c r="F48" s="303"/>
      <c r="G48" s="303"/>
      <c r="H48" s="350"/>
      <c r="I48" s="350"/>
      <c r="J48" s="137"/>
      <c r="K48" s="137"/>
      <c r="L48" s="137"/>
      <c r="M48" s="137"/>
      <c r="N48" s="137"/>
      <c r="O48" s="518" t="str">
        <f>IF('Patient Information'!B8="","",'Patient Information'!B8)</f>
        <v/>
      </c>
      <c r="P48" s="397"/>
      <c r="Q48" s="350"/>
      <c r="R48" s="24"/>
      <c r="S48" s="24"/>
      <c r="T48" s="24"/>
      <c r="U48" s="24"/>
      <c r="V48" s="24"/>
      <c r="W48" s="24"/>
      <c r="X48" s="24"/>
      <c r="Y48" s="24"/>
      <c r="Z48" s="24"/>
    </row>
    <row r="49" spans="1:26" ht="15.75" customHeight="1" x14ac:dyDescent="0.2">
      <c r="A49" s="398" t="s">
        <v>337</v>
      </c>
      <c r="B49" s="138"/>
      <c r="C49" s="138"/>
      <c r="D49" s="138"/>
      <c r="E49" s="138"/>
      <c r="F49" s="138"/>
      <c r="G49" s="138"/>
      <c r="H49" s="350"/>
      <c r="I49" s="350"/>
      <c r="J49" s="139" t="s">
        <v>338</v>
      </c>
      <c r="K49" s="350"/>
      <c r="L49" s="140"/>
      <c r="M49" s="140"/>
      <c r="N49" s="140"/>
      <c r="O49" s="140"/>
      <c r="P49" s="359"/>
      <c r="Q49" s="350"/>
      <c r="R49" s="24"/>
      <c r="S49" s="24"/>
      <c r="T49" s="24"/>
      <c r="U49" s="24"/>
      <c r="V49" s="24"/>
      <c r="W49" s="24"/>
      <c r="X49" s="24"/>
      <c r="Y49" s="24"/>
      <c r="Z49" s="24"/>
    </row>
    <row r="50" spans="1:26" ht="15.75" customHeight="1" x14ac:dyDescent="0.2">
      <c r="A50" s="399"/>
      <c r="B50" s="141"/>
      <c r="C50" s="141"/>
      <c r="D50" s="141"/>
      <c r="E50" s="141"/>
      <c r="F50" s="141"/>
      <c r="G50" s="141"/>
      <c r="H50" s="350"/>
      <c r="I50" s="350"/>
      <c r="J50" s="139"/>
      <c r="K50" s="350"/>
      <c r="L50" s="139"/>
      <c r="M50" s="139"/>
      <c r="N50" s="139"/>
      <c r="O50" s="139"/>
      <c r="P50" s="359"/>
      <c r="Q50" s="350"/>
      <c r="R50" s="24"/>
      <c r="S50" s="24"/>
      <c r="T50" s="24"/>
      <c r="U50" s="24"/>
      <c r="V50" s="24"/>
      <c r="W50" s="24"/>
      <c r="X50" s="24"/>
      <c r="Y50" s="24"/>
      <c r="Z50" s="24"/>
    </row>
    <row r="51" spans="1:26" ht="15.75" customHeight="1" x14ac:dyDescent="0.2">
      <c r="A51" s="399"/>
      <c r="B51" s="141"/>
      <c r="C51" s="141" t="s">
        <v>339</v>
      </c>
      <c r="D51" s="141"/>
      <c r="E51" s="141"/>
      <c r="F51" s="141"/>
      <c r="G51" s="141"/>
      <c r="H51" s="473"/>
      <c r="I51" s="473"/>
      <c r="J51" s="139" t="s">
        <v>340</v>
      </c>
      <c r="K51" s="350"/>
      <c r="L51" s="139"/>
      <c r="M51" s="139"/>
      <c r="N51" s="139"/>
      <c r="O51" s="139"/>
      <c r="P51" s="359"/>
      <c r="Q51" s="350"/>
      <c r="R51" s="24"/>
      <c r="S51" s="24"/>
      <c r="T51" s="24"/>
      <c r="U51" s="24"/>
      <c r="V51" s="24"/>
      <c r="W51" s="24"/>
      <c r="X51" s="24"/>
      <c r="Y51" s="24"/>
      <c r="Z51" s="24"/>
    </row>
    <row r="52" spans="1:26" ht="15.75" customHeight="1" x14ac:dyDescent="0.2">
      <c r="A52" s="399"/>
      <c r="B52" s="141"/>
      <c r="C52" s="141"/>
      <c r="D52" s="410"/>
      <c r="E52" s="410"/>
      <c r="F52" s="141"/>
      <c r="G52" s="141"/>
      <c r="H52" s="350"/>
      <c r="I52" s="505"/>
      <c r="J52" s="139"/>
      <c r="K52" s="350"/>
      <c r="L52" s="139"/>
      <c r="M52" s="139"/>
      <c r="N52" s="139"/>
      <c r="O52" s="139"/>
      <c r="P52" s="359"/>
      <c r="Q52" s="350"/>
      <c r="R52" s="24"/>
      <c r="S52" s="24"/>
      <c r="T52" s="24"/>
      <c r="U52" s="24"/>
      <c r="V52" s="24"/>
      <c r="W52" s="24"/>
      <c r="X52" s="24"/>
      <c r="Y52" s="24"/>
      <c r="Z52" s="24"/>
    </row>
    <row r="53" spans="1:26" ht="39.75" customHeight="1" x14ac:dyDescent="0.2">
      <c r="A53" s="399"/>
      <c r="B53" s="141"/>
      <c r="C53" s="142" t="str">
        <f>IF('Patient Information'!B5&gt;0,'Patient Information'!B5,"")</f>
        <v/>
      </c>
      <c r="D53" s="141"/>
      <c r="E53" s="141"/>
      <c r="F53" s="141"/>
      <c r="G53" s="141"/>
      <c r="H53" s="350"/>
      <c r="I53" s="350"/>
      <c r="J53" s="540"/>
      <c r="K53" s="540"/>
      <c r="L53" s="34"/>
      <c r="M53" s="34"/>
      <c r="N53" s="34"/>
      <c r="O53" s="518" t="str">
        <f>IF('Patient Information'!B8="","",'Patient Information'!B8)</f>
        <v/>
      </c>
      <c r="P53" s="359"/>
      <c r="Q53" s="350"/>
      <c r="R53" s="24"/>
      <c r="S53" s="24"/>
      <c r="T53" s="24"/>
      <c r="U53" s="24"/>
      <c r="V53" s="24"/>
      <c r="W53" s="24"/>
      <c r="X53" s="24"/>
      <c r="Y53" s="24"/>
      <c r="Z53" s="24"/>
    </row>
    <row r="54" spans="1:26" ht="15.75" customHeight="1" x14ac:dyDescent="0.2">
      <c r="A54" s="398" t="s">
        <v>341</v>
      </c>
      <c r="B54" s="138"/>
      <c r="C54" s="138"/>
      <c r="D54" s="138"/>
      <c r="E54" s="138"/>
      <c r="F54" s="138"/>
      <c r="G54" s="138"/>
      <c r="H54" s="350"/>
      <c r="I54" s="350"/>
      <c r="J54" s="139" t="s">
        <v>342</v>
      </c>
      <c r="K54" s="350"/>
      <c r="L54" s="140"/>
      <c r="M54" s="140"/>
      <c r="N54" s="140"/>
      <c r="O54" s="140"/>
      <c r="P54" s="400"/>
      <c r="Q54" s="350"/>
      <c r="R54" s="24"/>
      <c r="S54" s="24"/>
      <c r="T54" s="24"/>
      <c r="U54" s="24"/>
      <c r="V54" s="24"/>
      <c r="W54" s="24"/>
      <c r="X54" s="24"/>
      <c r="Y54" s="24"/>
      <c r="Z54" s="24"/>
    </row>
    <row r="55" spans="1:26" ht="39.75" customHeight="1" x14ac:dyDescent="0.2">
      <c r="A55" s="401"/>
      <c r="B55" s="304"/>
      <c r="C55" s="305" t="str">
        <f>IF('Patient Information'!B6&gt;0,'Patient Information'!B6,"")</f>
        <v/>
      </c>
      <c r="D55" s="304"/>
      <c r="E55" s="304"/>
      <c r="F55" s="304"/>
      <c r="G55" s="304"/>
      <c r="H55" s="350"/>
      <c r="I55" s="350"/>
      <c r="J55" s="306"/>
      <c r="K55" s="306"/>
      <c r="L55" s="306"/>
      <c r="M55" s="306" t="str">
        <f>IF('Patient Information'!B7="","",'Patient Information'!B7)</f>
        <v/>
      </c>
      <c r="N55" s="306"/>
      <c r="O55" s="306"/>
      <c r="P55" s="402"/>
      <c r="Q55" s="350"/>
      <c r="R55" s="24"/>
      <c r="S55" s="24"/>
      <c r="T55" s="24"/>
      <c r="U55" s="24"/>
      <c r="V55" s="24"/>
      <c r="W55" s="24"/>
      <c r="X55" s="24"/>
      <c r="Y55" s="24"/>
      <c r="Z55" s="24"/>
    </row>
    <row r="56" spans="1:26" ht="15.75" customHeight="1" x14ac:dyDescent="0.2">
      <c r="A56" s="403" t="s">
        <v>343</v>
      </c>
      <c r="B56" s="138"/>
      <c r="C56" s="138"/>
      <c r="D56" s="138"/>
      <c r="E56" s="138"/>
      <c r="F56" s="138"/>
      <c r="G56" s="141"/>
      <c r="H56" s="350"/>
      <c r="I56" s="350"/>
      <c r="J56" s="143" t="s">
        <v>344</v>
      </c>
      <c r="K56" s="350"/>
      <c r="L56" s="140"/>
      <c r="M56" s="140"/>
      <c r="N56" s="140"/>
      <c r="O56" s="140"/>
      <c r="P56" s="359"/>
      <c r="Q56" s="350"/>
      <c r="R56" s="24"/>
      <c r="S56" s="24"/>
      <c r="T56" s="24"/>
      <c r="U56" s="24"/>
      <c r="V56" s="24"/>
      <c r="W56" s="24"/>
      <c r="X56" s="24"/>
      <c r="Y56" s="24"/>
      <c r="Z56" s="24"/>
    </row>
    <row r="57" spans="1:26" ht="19.5" customHeight="1" x14ac:dyDescent="0.2">
      <c r="A57" s="404"/>
      <c r="B57" s="141"/>
      <c r="C57" s="141"/>
      <c r="D57" s="141"/>
      <c r="E57" s="141"/>
      <c r="F57" s="141"/>
      <c r="G57" s="141"/>
      <c r="H57" s="350"/>
      <c r="I57" s="350"/>
      <c r="J57" s="350"/>
      <c r="K57" s="139"/>
      <c r="L57" s="139"/>
      <c r="M57" s="139"/>
      <c r="N57" s="377"/>
      <c r="O57" s="377"/>
      <c r="P57" s="405"/>
      <c r="Q57" s="350"/>
      <c r="R57" s="24"/>
      <c r="S57" s="24"/>
      <c r="T57" s="24"/>
      <c r="U57" s="24"/>
      <c r="V57" s="24"/>
      <c r="W57" s="24"/>
      <c r="X57" s="24"/>
      <c r="Y57" s="24"/>
      <c r="Z57" s="24"/>
    </row>
    <row r="58" spans="1:26" ht="13.5" customHeight="1" x14ac:dyDescent="0.2">
      <c r="A58" s="406" t="str">
        <f>"Version" &amp;" " &amp;'Background Information'!$B$1</f>
        <v>Version 1.3</v>
      </c>
      <c r="B58" s="144"/>
      <c r="C58" s="144"/>
      <c r="D58" s="144"/>
      <c r="E58" s="144"/>
      <c r="F58" s="144"/>
      <c r="G58" s="144"/>
      <c r="H58" s="144"/>
      <c r="I58" s="144"/>
      <c r="J58" s="144"/>
      <c r="K58" s="144"/>
      <c r="L58" s="144"/>
      <c r="M58" s="144"/>
      <c r="N58" s="275"/>
      <c r="O58" s="275"/>
      <c r="P58" s="407"/>
      <c r="Q58" s="350"/>
      <c r="R58" s="24"/>
      <c r="S58" s="24"/>
      <c r="T58" s="24"/>
      <c r="U58" s="24"/>
      <c r="V58" s="24"/>
      <c r="W58" s="24"/>
      <c r="X58" s="24"/>
      <c r="Y58" s="24"/>
      <c r="Z58" s="24"/>
    </row>
    <row r="59" spans="1:26" ht="15.75" customHeight="1" x14ac:dyDescent="0.2">
      <c r="A59" s="408"/>
      <c r="B59" s="145"/>
      <c r="C59" s="145"/>
      <c r="D59" s="145"/>
      <c r="E59" s="145"/>
      <c r="F59" s="145"/>
      <c r="G59" s="145"/>
      <c r="H59" s="145"/>
      <c r="I59" s="146" t="s">
        <v>345</v>
      </c>
      <c r="J59" s="145"/>
      <c r="K59" s="145"/>
      <c r="L59" s="145"/>
      <c r="M59" s="145"/>
      <c r="N59" s="145"/>
      <c r="O59" s="145"/>
      <c r="P59" s="409"/>
      <c r="Q59" s="350"/>
      <c r="R59" s="24"/>
      <c r="S59" s="24"/>
      <c r="T59" s="24"/>
      <c r="U59" s="24"/>
      <c r="V59" s="24"/>
      <c r="W59" s="24"/>
      <c r="X59" s="24"/>
      <c r="Y59" s="24"/>
      <c r="Z59" s="24"/>
    </row>
    <row r="60" spans="1:26" ht="14.25" customHeight="1" x14ac:dyDescent="0.2">
      <c r="A60" s="506" t="str">
        <f>IF(AND('Patient Information'!B39="",'Patient Information'!B61="",'Patient Information'!B83="",'Patient Information'!B105="",'Patient Information'!B127="",'Patient Information'!B149="",'Patient Information'!B171=""),"",CONCATENATE("Ineligibility Code F Reason: ",IF('Patient Information'!B39="","",CONCATENATE('Patient Information'!B13,": ",'Patient Information'!B39,", ")),IF('Patient Information'!B61="","",CONCATENATE('Patient Information'!B43,": ",'Patient Information'!B61,", ")),IF('Patient Information'!B83="","",CONCATENATE('Patient Information'!B65,": ",'Patient Information'!B83,", ")),IF('Patient Information'!B105="","",CONCATENATE('Patient Information'!B87,": ",'Patient Information'!B105,", ")),IF('Patient Information'!B127="","",CONCATENATE('Patient Information'!B109,": ",'Patient Information'!B127,", ")),IF('Patient Information'!B149="","",CONCATENATE('Patient Information'!B131,": ",'Patient Information'!B149,", ")),IF('Patient Information'!B171="","",CONCATENATE('Patient Information'!B153,": ",'Patient Information'!B171))))</f>
        <v/>
      </c>
      <c r="B60" s="507"/>
      <c r="C60" s="507"/>
      <c r="D60" s="507"/>
      <c r="E60" s="507"/>
      <c r="F60" s="507"/>
      <c r="G60" s="507"/>
      <c r="H60" s="507"/>
      <c r="I60" s="507"/>
      <c r="J60" s="507"/>
      <c r="K60" s="507"/>
      <c r="L60" s="507"/>
      <c r="M60" s="507"/>
      <c r="N60" s="507"/>
      <c r="O60" s="507"/>
      <c r="P60" s="508"/>
      <c r="Q60" s="350"/>
      <c r="R60" s="24"/>
      <c r="S60" s="24"/>
      <c r="T60" s="24"/>
      <c r="U60" s="24"/>
      <c r="V60" s="24"/>
      <c r="W60" s="24"/>
      <c r="X60" s="24"/>
      <c r="Y60" s="24"/>
      <c r="Z60" s="24"/>
    </row>
    <row r="61" spans="1:26" ht="15.75" customHeight="1" x14ac:dyDescent="0.2">
      <c r="A61" s="509"/>
      <c r="B61" s="510"/>
      <c r="C61" s="510"/>
      <c r="D61" s="510"/>
      <c r="E61" s="510"/>
      <c r="F61" s="510"/>
      <c r="G61" s="510"/>
      <c r="H61" s="510"/>
      <c r="I61" s="510"/>
      <c r="J61" s="510"/>
      <c r="K61" s="510"/>
      <c r="L61" s="510"/>
      <c r="M61" s="510"/>
      <c r="N61" s="510"/>
      <c r="O61" s="510"/>
      <c r="P61" s="511"/>
      <c r="Q61" s="350"/>
      <c r="R61" s="24"/>
      <c r="S61" s="24"/>
      <c r="T61" s="24"/>
      <c r="U61" s="24"/>
      <c r="V61" s="24"/>
      <c r="W61" s="24"/>
      <c r="X61" s="24"/>
      <c r="Y61" s="24"/>
      <c r="Z61" s="24"/>
    </row>
    <row r="62" spans="1:26" ht="15.75" customHeight="1" x14ac:dyDescent="0.2">
      <c r="A62" s="509"/>
      <c r="B62" s="510"/>
      <c r="C62" s="510"/>
      <c r="D62" s="510"/>
      <c r="E62" s="510"/>
      <c r="F62" s="510"/>
      <c r="G62" s="510"/>
      <c r="H62" s="510"/>
      <c r="I62" s="510"/>
      <c r="J62" s="510"/>
      <c r="K62" s="510"/>
      <c r="L62" s="510"/>
      <c r="M62" s="510"/>
      <c r="N62" s="510"/>
      <c r="O62" s="510"/>
      <c r="P62" s="511"/>
      <c r="Q62" s="350"/>
      <c r="R62" s="24"/>
      <c r="S62" s="24"/>
      <c r="T62" s="24"/>
      <c r="U62" s="24"/>
      <c r="V62" s="24"/>
      <c r="W62" s="24"/>
      <c r="X62" s="24"/>
      <c r="Y62" s="24"/>
      <c r="Z62" s="24"/>
    </row>
    <row r="63" spans="1:26" ht="15.75" customHeight="1" x14ac:dyDescent="0.2">
      <c r="A63" s="509"/>
      <c r="B63" s="510"/>
      <c r="C63" s="510"/>
      <c r="D63" s="510"/>
      <c r="E63" s="510"/>
      <c r="F63" s="510"/>
      <c r="G63" s="510"/>
      <c r="H63" s="510"/>
      <c r="I63" s="510"/>
      <c r="J63" s="510"/>
      <c r="K63" s="510"/>
      <c r="L63" s="510"/>
      <c r="M63" s="510"/>
      <c r="N63" s="510"/>
      <c r="O63" s="510"/>
      <c r="P63" s="511"/>
      <c r="Q63" s="350"/>
      <c r="R63" s="24"/>
      <c r="S63" s="24"/>
      <c r="T63" s="24"/>
      <c r="U63" s="24"/>
      <c r="V63" s="24"/>
      <c r="W63" s="24"/>
      <c r="X63" s="24"/>
      <c r="Y63" s="24"/>
      <c r="Z63" s="24"/>
    </row>
    <row r="64" spans="1:26" ht="15.75" customHeight="1" x14ac:dyDescent="0.2">
      <c r="A64" s="509"/>
      <c r="B64" s="510"/>
      <c r="C64" s="510"/>
      <c r="D64" s="510"/>
      <c r="E64" s="510"/>
      <c r="F64" s="510"/>
      <c r="G64" s="510"/>
      <c r="H64" s="510"/>
      <c r="I64" s="510"/>
      <c r="J64" s="510"/>
      <c r="K64" s="510"/>
      <c r="L64" s="510"/>
      <c r="M64" s="510"/>
      <c r="N64" s="510"/>
      <c r="O64" s="510"/>
      <c r="P64" s="511"/>
      <c r="Q64" s="350"/>
      <c r="R64" s="24"/>
      <c r="S64" s="24"/>
      <c r="T64" s="24"/>
      <c r="U64" s="24"/>
      <c r="V64" s="24"/>
      <c r="W64" s="24"/>
      <c r="X64" s="24"/>
      <c r="Y64" s="24"/>
      <c r="Z64" s="24"/>
    </row>
    <row r="65" spans="1:26" ht="15.75" customHeight="1" x14ac:dyDescent="0.2">
      <c r="A65" s="509"/>
      <c r="B65" s="510"/>
      <c r="C65" s="510"/>
      <c r="D65" s="510"/>
      <c r="E65" s="510"/>
      <c r="F65" s="510"/>
      <c r="G65" s="510"/>
      <c r="H65" s="510"/>
      <c r="I65" s="510"/>
      <c r="J65" s="510"/>
      <c r="K65" s="510"/>
      <c r="L65" s="510"/>
      <c r="M65" s="510"/>
      <c r="N65" s="510"/>
      <c r="O65" s="510"/>
      <c r="P65" s="511"/>
      <c r="Q65" s="350"/>
      <c r="R65" s="24"/>
      <c r="S65" s="24"/>
      <c r="T65" s="24"/>
      <c r="U65" s="24"/>
      <c r="V65" s="24"/>
      <c r="W65" s="24"/>
      <c r="X65" s="24"/>
      <c r="Y65" s="24"/>
      <c r="Z65" s="24"/>
    </row>
    <row r="66" spans="1:26" ht="15.75" customHeight="1" x14ac:dyDescent="0.2">
      <c r="A66" s="509"/>
      <c r="B66" s="510"/>
      <c r="C66" s="510"/>
      <c r="D66" s="510"/>
      <c r="E66" s="510"/>
      <c r="F66" s="510"/>
      <c r="G66" s="510"/>
      <c r="H66" s="510"/>
      <c r="I66" s="510"/>
      <c r="J66" s="510"/>
      <c r="K66" s="510"/>
      <c r="L66" s="510"/>
      <c r="M66" s="510"/>
      <c r="N66" s="510"/>
      <c r="O66" s="510"/>
      <c r="P66" s="511"/>
      <c r="Q66" s="350"/>
      <c r="R66" s="24"/>
      <c r="S66" s="24"/>
      <c r="T66" s="24"/>
      <c r="U66" s="24"/>
      <c r="V66" s="24"/>
      <c r="W66" s="24"/>
      <c r="X66" s="24"/>
      <c r="Y66" s="24"/>
      <c r="Z66" s="24"/>
    </row>
    <row r="67" spans="1:26" ht="15.75" customHeight="1" x14ac:dyDescent="0.2">
      <c r="A67" s="509"/>
      <c r="B67" s="510"/>
      <c r="C67" s="510"/>
      <c r="D67" s="510"/>
      <c r="E67" s="510"/>
      <c r="F67" s="510"/>
      <c r="G67" s="510"/>
      <c r="H67" s="510"/>
      <c r="I67" s="510"/>
      <c r="J67" s="510"/>
      <c r="K67" s="510"/>
      <c r="L67" s="510"/>
      <c r="M67" s="510"/>
      <c r="N67" s="510"/>
      <c r="O67" s="510"/>
      <c r="P67" s="511"/>
      <c r="Q67" s="350"/>
      <c r="R67" s="24"/>
      <c r="S67" s="24"/>
      <c r="T67" s="24"/>
      <c r="U67" s="24"/>
      <c r="V67" s="24"/>
      <c r="W67" s="24"/>
      <c r="X67" s="24"/>
      <c r="Y67" s="24"/>
      <c r="Z67" s="24"/>
    </row>
    <row r="68" spans="1:26" ht="15.75" customHeight="1" x14ac:dyDescent="0.2">
      <c r="A68" s="509"/>
      <c r="B68" s="510"/>
      <c r="C68" s="510"/>
      <c r="D68" s="510"/>
      <c r="E68" s="510"/>
      <c r="F68" s="510"/>
      <c r="G68" s="510"/>
      <c r="H68" s="510"/>
      <c r="I68" s="510"/>
      <c r="J68" s="510"/>
      <c r="K68" s="510"/>
      <c r="L68" s="510"/>
      <c r="M68" s="510"/>
      <c r="N68" s="510"/>
      <c r="O68" s="510"/>
      <c r="P68" s="511"/>
      <c r="Q68" s="350"/>
      <c r="R68" s="24"/>
      <c r="S68" s="24"/>
      <c r="T68" s="24"/>
      <c r="U68" s="24"/>
      <c r="V68" s="24"/>
      <c r="W68" s="24"/>
      <c r="X68" s="24"/>
      <c r="Y68" s="24"/>
      <c r="Z68" s="24"/>
    </row>
    <row r="69" spans="1:26" ht="15.75" customHeight="1" x14ac:dyDescent="0.2">
      <c r="A69" s="509"/>
      <c r="B69" s="510"/>
      <c r="C69" s="510"/>
      <c r="D69" s="510"/>
      <c r="E69" s="510"/>
      <c r="F69" s="510"/>
      <c r="G69" s="510"/>
      <c r="H69" s="510"/>
      <c r="I69" s="510"/>
      <c r="J69" s="510"/>
      <c r="K69" s="510"/>
      <c r="L69" s="510"/>
      <c r="M69" s="510"/>
      <c r="N69" s="510"/>
      <c r="O69" s="510"/>
      <c r="P69" s="511"/>
      <c r="Q69" s="350"/>
      <c r="R69" s="24"/>
      <c r="S69" s="24"/>
      <c r="T69" s="24"/>
      <c r="U69" s="24"/>
      <c r="V69" s="24"/>
      <c r="W69" s="24"/>
      <c r="X69" s="24"/>
      <c r="Y69" s="24"/>
      <c r="Z69" s="24"/>
    </row>
    <row r="70" spans="1:26" ht="15.75" customHeight="1" x14ac:dyDescent="0.2">
      <c r="A70" s="509"/>
      <c r="B70" s="510"/>
      <c r="C70" s="510"/>
      <c r="D70" s="510"/>
      <c r="E70" s="510"/>
      <c r="F70" s="510"/>
      <c r="G70" s="510"/>
      <c r="H70" s="510"/>
      <c r="I70" s="510"/>
      <c r="J70" s="510"/>
      <c r="K70" s="510"/>
      <c r="L70" s="510"/>
      <c r="M70" s="510"/>
      <c r="N70" s="510"/>
      <c r="O70" s="510"/>
      <c r="P70" s="511"/>
      <c r="Q70" s="350"/>
      <c r="R70" s="24"/>
      <c r="S70" s="24"/>
      <c r="T70" s="24"/>
      <c r="U70" s="24"/>
      <c r="V70" s="24"/>
      <c r="W70" s="24"/>
      <c r="X70" s="24"/>
      <c r="Y70" s="24"/>
      <c r="Z70" s="24"/>
    </row>
    <row r="71" spans="1:26" ht="15.75" customHeight="1" x14ac:dyDescent="0.2">
      <c r="A71" s="509"/>
      <c r="B71" s="510"/>
      <c r="C71" s="510"/>
      <c r="D71" s="510"/>
      <c r="E71" s="510"/>
      <c r="F71" s="510"/>
      <c r="G71" s="510"/>
      <c r="H71" s="510"/>
      <c r="I71" s="510"/>
      <c r="J71" s="510"/>
      <c r="K71" s="510"/>
      <c r="L71" s="510"/>
      <c r="M71" s="510"/>
      <c r="N71" s="510"/>
      <c r="O71" s="510"/>
      <c r="P71" s="511"/>
      <c r="Q71" s="350"/>
      <c r="R71" s="24"/>
      <c r="S71" s="24"/>
      <c r="T71" s="24"/>
      <c r="U71" s="24"/>
      <c r="V71" s="24"/>
      <c r="W71" s="24"/>
      <c r="X71" s="24"/>
      <c r="Y71" s="24"/>
      <c r="Z71" s="24"/>
    </row>
    <row r="72" spans="1:26" ht="15.75" customHeight="1" x14ac:dyDescent="0.2">
      <c r="A72" s="509"/>
      <c r="B72" s="510"/>
      <c r="C72" s="510"/>
      <c r="D72" s="510"/>
      <c r="E72" s="510"/>
      <c r="F72" s="510"/>
      <c r="G72" s="510"/>
      <c r="H72" s="510"/>
      <c r="I72" s="510"/>
      <c r="J72" s="510"/>
      <c r="K72" s="510"/>
      <c r="L72" s="510"/>
      <c r="M72" s="510"/>
      <c r="N72" s="510"/>
      <c r="O72" s="510"/>
      <c r="P72" s="511"/>
      <c r="Q72" s="350"/>
      <c r="R72" s="24"/>
      <c r="S72" s="24"/>
      <c r="T72" s="24"/>
      <c r="U72" s="24"/>
      <c r="V72" s="24"/>
      <c r="W72" s="24"/>
      <c r="X72" s="24"/>
      <c r="Y72" s="24"/>
      <c r="Z72" s="24"/>
    </row>
    <row r="73" spans="1:26" ht="15.75" customHeight="1" x14ac:dyDescent="0.2">
      <c r="A73" s="509"/>
      <c r="B73" s="510"/>
      <c r="C73" s="510"/>
      <c r="D73" s="510"/>
      <c r="E73" s="510"/>
      <c r="F73" s="510"/>
      <c r="G73" s="510"/>
      <c r="H73" s="510"/>
      <c r="I73" s="510"/>
      <c r="J73" s="510"/>
      <c r="K73" s="510"/>
      <c r="L73" s="510"/>
      <c r="M73" s="510"/>
      <c r="N73" s="510"/>
      <c r="O73" s="510"/>
      <c r="P73" s="511"/>
      <c r="Q73" s="350"/>
      <c r="R73" s="24"/>
      <c r="S73" s="24"/>
      <c r="T73" s="24"/>
      <c r="U73" s="24"/>
      <c r="V73" s="24"/>
      <c r="W73" s="24"/>
      <c r="X73" s="24"/>
      <c r="Y73" s="24"/>
      <c r="Z73" s="24"/>
    </row>
    <row r="74" spans="1:26" ht="15.75" customHeight="1" x14ac:dyDescent="0.2">
      <c r="A74" s="509"/>
      <c r="B74" s="510"/>
      <c r="C74" s="510"/>
      <c r="D74" s="510"/>
      <c r="E74" s="510"/>
      <c r="F74" s="510"/>
      <c r="G74" s="510"/>
      <c r="H74" s="510"/>
      <c r="I74" s="510"/>
      <c r="J74" s="510"/>
      <c r="K74" s="510"/>
      <c r="L74" s="510"/>
      <c r="M74" s="510"/>
      <c r="N74" s="510"/>
      <c r="O74" s="510"/>
      <c r="P74" s="511"/>
      <c r="Q74" s="350"/>
      <c r="R74" s="24"/>
      <c r="S74" s="24"/>
      <c r="T74" s="24"/>
      <c r="U74" s="24"/>
      <c r="V74" s="24"/>
      <c r="W74" s="24"/>
      <c r="X74" s="24"/>
      <c r="Y74" s="24"/>
      <c r="Z74" s="24"/>
    </row>
    <row r="75" spans="1:26" ht="15.75" customHeight="1" x14ac:dyDescent="0.2">
      <c r="A75" s="509"/>
      <c r="B75" s="510"/>
      <c r="C75" s="510"/>
      <c r="D75" s="510"/>
      <c r="E75" s="510"/>
      <c r="F75" s="510"/>
      <c r="G75" s="510"/>
      <c r="H75" s="510"/>
      <c r="I75" s="510"/>
      <c r="J75" s="510"/>
      <c r="K75" s="510"/>
      <c r="L75" s="510"/>
      <c r="M75" s="510"/>
      <c r="N75" s="510"/>
      <c r="O75" s="510"/>
      <c r="P75" s="511"/>
      <c r="Q75" s="350"/>
      <c r="R75" s="24"/>
      <c r="S75" s="24"/>
      <c r="T75" s="24"/>
      <c r="U75" s="24"/>
      <c r="V75" s="24"/>
      <c r="W75" s="24"/>
      <c r="X75" s="24"/>
      <c r="Y75" s="24"/>
      <c r="Z75" s="24"/>
    </row>
    <row r="76" spans="1:26" ht="15.75" customHeight="1" thickBot="1" x14ac:dyDescent="0.25">
      <c r="A76" s="512"/>
      <c r="B76" s="513"/>
      <c r="C76" s="513"/>
      <c r="D76" s="513"/>
      <c r="E76" s="513"/>
      <c r="F76" s="513"/>
      <c r="G76" s="513"/>
      <c r="H76" s="513"/>
      <c r="I76" s="513"/>
      <c r="J76" s="513"/>
      <c r="K76" s="513"/>
      <c r="L76" s="513"/>
      <c r="M76" s="513"/>
      <c r="N76" s="513"/>
      <c r="O76" s="513"/>
      <c r="P76" s="514"/>
      <c r="Q76" s="350"/>
      <c r="R76" s="24"/>
      <c r="S76" s="24"/>
      <c r="T76" s="24"/>
      <c r="U76" s="24"/>
      <c r="V76" s="24"/>
      <c r="W76" s="24"/>
      <c r="X76" s="24"/>
      <c r="Y76" s="24"/>
      <c r="Z76" s="24"/>
    </row>
    <row r="77" spans="1:26" ht="15.75" customHeight="1" x14ac:dyDescent="0.2">
      <c r="A77" s="65"/>
      <c r="B77" s="65"/>
      <c r="C77" s="65"/>
      <c r="D77" s="65"/>
      <c r="E77" s="65"/>
      <c r="F77" s="65"/>
      <c r="G77" s="65"/>
      <c r="H77" s="65"/>
      <c r="I77" s="65"/>
      <c r="J77" s="65"/>
      <c r="K77" s="65"/>
      <c r="L77" s="65"/>
      <c r="M77" s="65"/>
      <c r="N77" s="65"/>
      <c r="O77" s="65"/>
      <c r="P77" s="65"/>
      <c r="Q77" s="24"/>
      <c r="R77" s="24"/>
      <c r="S77" s="24"/>
      <c r="T77" s="24"/>
      <c r="U77" s="24"/>
      <c r="V77" s="24"/>
      <c r="W77" s="24"/>
      <c r="X77" s="24"/>
      <c r="Y77" s="24"/>
      <c r="Z77" s="24"/>
    </row>
  </sheetData>
  <sheetProtection algorithmName="SHA-512" hashValue="w39OC9TZtr6lHMiZHveUxkrMtakaMflb24HNetI29zelOTww8P4CJ+f4tXlS/2qSSyHzXUmQDyr/adBsU58A3Q==" saltValue="YevfZNZYA9URVHVqFlDuZg==" spinCount="100000" sheet="1" selectLockedCells="1"/>
  <printOptions horizontalCentered="1"/>
  <pageMargins left="0.3" right="0.3" top="0.3" bottom="0.3" header="0" footer="0"/>
  <pageSetup scale="79" fitToHeight="0" orientation="landscape" r:id="rId1"/>
  <rowBreaks count="1" manualBreakCount="1">
    <brk id="35" max="15" man="1"/>
  </rowBreaks>
  <ignoredErrors>
    <ignoredError sqref="A11:A17 A18:A20"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3" r:id="rId4" name="Check Box 3">
              <controlPr defaultSize="0" autoFill="0" autoLine="0" autoPict="0" altText="Checkbox for patients who are informed of their application outcome by means other than in person">
                <anchor>
                  <from>
                    <xdr:col>1</xdr:col>
                    <xdr:colOff>1057275</xdr:colOff>
                    <xdr:row>49</xdr:row>
                    <xdr:rowOff>190500</xdr:rowOff>
                  </from>
                  <to>
                    <xdr:col>2</xdr:col>
                    <xdr:colOff>114300</xdr:colOff>
                    <xdr:row>51</xdr:row>
                    <xdr:rowOff>9525</xdr:rowOff>
                  </to>
                </anchor>
              </controlPr>
            </control>
          </mc:Choice>
        </mc:AlternateContent>
        <mc:AlternateContent xmlns:mc="http://schemas.openxmlformats.org/markup-compatibility/2006">
          <mc:Choice Requires="x14">
            <control shapeId="15364" r:id="rId5" name="Check Box 4">
              <controlPr defaultSize="0" autoFill="0" autoLine="0" autoPict="0" altText="Checkbox for patients contacted by phone in regards to the outcome of their application">
                <anchor>
                  <from>
                    <xdr:col>4</xdr:col>
                    <xdr:colOff>419100</xdr:colOff>
                    <xdr:row>50</xdr:row>
                    <xdr:rowOff>9525</xdr:rowOff>
                  </from>
                  <to>
                    <xdr:col>4</xdr:col>
                    <xdr:colOff>723900</xdr:colOff>
                    <xdr:row>51</xdr:row>
                    <xdr:rowOff>19050</xdr:rowOff>
                  </to>
                </anchor>
              </controlPr>
            </control>
          </mc:Choice>
        </mc:AlternateContent>
        <mc:AlternateContent xmlns:mc="http://schemas.openxmlformats.org/markup-compatibility/2006">
          <mc:Choice Requires="x14">
            <control shapeId="15365" r:id="rId6" name="Check Box 5">
              <controlPr defaultSize="0" autoFill="0" autoLine="0" autoPict="0" altText="Checkbox for patients contacted by email in regards to the outcome of their application">
                <anchor>
                  <from>
                    <xdr:col>4</xdr:col>
                    <xdr:colOff>1133475</xdr:colOff>
                    <xdr:row>50</xdr:row>
                    <xdr:rowOff>9525</xdr:rowOff>
                  </from>
                  <to>
                    <xdr:col>5</xdr:col>
                    <xdr:colOff>295275</xdr:colOff>
                    <xdr:row>51</xdr:row>
                    <xdr:rowOff>9525</xdr:rowOff>
                  </to>
                </anchor>
              </controlPr>
            </control>
          </mc:Choice>
        </mc:AlternateContent>
        <mc:AlternateContent xmlns:mc="http://schemas.openxmlformats.org/markup-compatibility/2006">
          <mc:Choice Requires="x14">
            <control shapeId="15366" r:id="rId7" name="Check Box 6">
              <controlPr defaultSize="0" autoFill="0" autoLine="0" autoPict="0" altText="Checkbox for patients contacted by a way other than in person, by phone or by email in regards to the outcome of their application">
                <anchor>
                  <from>
                    <xdr:col>6</xdr:col>
                    <xdr:colOff>247650</xdr:colOff>
                    <xdr:row>50</xdr:row>
                    <xdr:rowOff>19050</xdr:rowOff>
                  </from>
                  <to>
                    <xdr:col>6</xdr:col>
                    <xdr:colOff>533400</xdr:colOff>
                    <xdr:row>51</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ErrorMessage="1" xr:uid="{00CD42CB-47BF-4336-A7EB-7114ACC6637D}">
          <x14:formula1>
            <xm:f>'Background Information'!$F$41:$F$43</xm:f>
          </x14:formula1>
          <xm:sqref>O11:O20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Z30"/>
  <sheetViews>
    <sheetView showGridLines="0" showRowColHeaders="0" zoomScaleNormal="100" workbookViewId="0">
      <selection activeCell="Q4" sqref="Q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 customWidth="1"/>
    <col min="12" max="12" width="4.25" customWidth="1"/>
    <col min="13" max="13" width="11.375" customWidth="1"/>
    <col min="14" max="16" width="8" customWidth="1"/>
    <col min="17" max="17" width="10.625" bestFit="1" customWidth="1"/>
    <col min="18" max="26" width="8" customWidth="1"/>
  </cols>
  <sheetData>
    <row r="1" spans="1:26" ht="14.25" customHeight="1" x14ac:dyDescent="0.2">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4.25" customHeight="1" x14ac:dyDescent="0.2">
      <c r="A2" s="147"/>
      <c r="B2" s="147" t="s">
        <v>346</v>
      </c>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1:26" ht="14.25" customHeight="1" x14ac:dyDescent="0.2">
      <c r="A3" s="147"/>
      <c r="B3" s="460"/>
      <c r="C3" s="411"/>
      <c r="D3" s="411"/>
      <c r="E3" s="411"/>
      <c r="F3" s="411"/>
      <c r="G3" s="411"/>
      <c r="H3" s="411"/>
      <c r="I3" s="411"/>
      <c r="J3" s="411"/>
      <c r="K3" s="411"/>
      <c r="L3" s="411"/>
      <c r="M3" s="147"/>
      <c r="N3" s="147"/>
      <c r="O3" s="147"/>
      <c r="P3" s="147"/>
      <c r="Q3" s="147"/>
      <c r="R3" s="147"/>
      <c r="S3" s="147"/>
      <c r="T3" s="147"/>
      <c r="U3" s="147"/>
      <c r="V3" s="147"/>
      <c r="W3" s="147"/>
      <c r="X3" s="147"/>
      <c r="Y3" s="147"/>
      <c r="Z3" s="147"/>
    </row>
    <row r="4" spans="1:26" ht="14.25" customHeight="1" thickBot="1" x14ac:dyDescent="0.25">
      <c r="A4" s="147"/>
      <c r="B4" s="147"/>
      <c r="C4" s="147"/>
      <c r="D4" s="147"/>
      <c r="E4" s="147"/>
      <c r="F4" s="147"/>
      <c r="G4" s="147"/>
      <c r="H4" s="147"/>
      <c r="I4" s="147"/>
      <c r="J4" s="147"/>
      <c r="K4" s="147"/>
      <c r="L4" s="147"/>
      <c r="M4" s="147"/>
      <c r="N4" s="147"/>
      <c r="O4" s="147"/>
      <c r="P4" s="59" t="s">
        <v>347</v>
      </c>
      <c r="Q4" s="465"/>
      <c r="R4" s="147"/>
      <c r="S4" s="147"/>
      <c r="T4" s="147"/>
      <c r="U4" s="147"/>
      <c r="V4" s="147"/>
      <c r="W4" s="147"/>
      <c r="X4" s="147"/>
      <c r="Y4" s="147"/>
      <c r="Z4" s="147"/>
    </row>
    <row r="5" spans="1:26" ht="22.5" customHeight="1" x14ac:dyDescent="0.2">
      <c r="A5" s="147"/>
      <c r="B5" s="307"/>
      <c r="C5" s="308"/>
      <c r="D5" s="308"/>
      <c r="E5" s="309" t="str">
        <f>IF('Patient Information'!B6="","",'Patient Information'!B6)</f>
        <v/>
      </c>
      <c r="F5" s="308"/>
      <c r="G5" s="310"/>
      <c r="H5" s="147"/>
      <c r="I5" s="444" t="s">
        <v>348</v>
      </c>
      <c r="J5" s="445" t="str">
        <f>IF(COUNTBLANK(Application!M12)=0,'Patient Information'!B43,IF(COUNTBLANK(Application!M13)=0,'Patient Information'!B65,IF(COUNTBLANK(Application!M14)=0,'Patient Information'!B87,IF(COUNTBLANK(Application!M15)=0,'Patient Information'!B109,IF(COUNTBLANK(Application!M16)=0,'Patient Information'!B131,IF(COUNTBLANK(Application!M17)=0,'Patient Information'!B153,IF(COUNTBLANK(Application!M18)=0,'Patient Information'!B175,IF(COUNTBLANK(Application!M19)=0,'Patient Information'!B197,IF(COUNTBLANK(Application!M20)=0,'Patient Information'!B219,"")))))))))</f>
        <v/>
      </c>
      <c r="K5" s="445"/>
      <c r="L5" s="446" t="s">
        <v>349</v>
      </c>
      <c r="M5" s="447" t="str">
        <f>IF(COUNTBLANK(Application!M12)=0,"XXX-XX-"&amp;RIGHT('Patient Information'!B47,4),IF(COUNTBLANK(Application!M13)=0,"XXX-XX-"&amp;RIGHT('Patient Information'!B69,4),IF(COUNTBLANK(Application!M14)=0,"XXX-XX-"&amp;RIGHT('Patient Information'!B91,4),IF(COUNTBLANK(Application!M15)=0,"XXX-XX-"&amp;RIGHT('Patient Information'!B113,4),IF(COUNTBLANK(Application!M16)=0,"XXX-XX-"&amp;RIGHT('Patient Information'!B135,4),IF(COUNTBLANK(Application!M17)=0,"XXX-XX-"&amp;RIGHT('Patient Information'!B157,4),IF(COUNTBLANK(Application!M18)=0,"XXX-XX-"&amp;RIGHT('Patient Information'!B179,4),IF(COUNTBLANK(Application!M19)=0,"XXX-XX-"&amp;RIGHT('Patient Information'!B201,4),IF(COUNTBLANK(Application!M20)=0,"XXX-XX-"&amp;RIGHT('Patient Information'!B223,4),"")))))))))</f>
        <v/>
      </c>
      <c r="N5" s="147"/>
      <c r="O5" s="147"/>
      <c r="P5" s="147"/>
      <c r="Q5" s="147"/>
      <c r="R5" s="147"/>
      <c r="S5" s="147"/>
      <c r="T5" s="147"/>
      <c r="U5" s="147"/>
      <c r="V5" s="147"/>
      <c r="W5" s="147"/>
      <c r="X5" s="147"/>
      <c r="Y5" s="147"/>
      <c r="Z5" s="147"/>
    </row>
    <row r="6" spans="1:26" ht="14.25" customHeight="1" x14ac:dyDescent="0.2">
      <c r="A6" s="147"/>
      <c r="B6" s="314" t="s">
        <v>350</v>
      </c>
      <c r="C6" s="147"/>
      <c r="D6" s="147"/>
      <c r="E6" s="147"/>
      <c r="F6" s="147"/>
      <c r="G6" s="315"/>
      <c r="H6" s="147"/>
      <c r="I6" s="448" t="s">
        <v>348</v>
      </c>
      <c r="J6" s="148" t="str">
        <f>IF(COUNTBLANK(Application!M12:M13)=0,'Patient Information'!B65,IF(COUNTBLANK(Application!M12:M14)=1,'Patient Information'!B87,IF(COUNTBLANK(Application!M12:M15)=2,'Patient Information'!B109,IF(COUNTBLANK(Application!M12:M16)=3,'Patient Information'!B131,IF(COUNTBLANK(Application!M12:M17)=4,'Patient Information'!B153,IF(COUNTBLANK(Application!M12:M18)=5,'Patient Information'!B175,IF(COUNTBLANK(Application!M12:M19)=6,'Patient Information'!B197,IF(COUNTBLANK(Application!M12:M21)=7,'Patient Information'!B219,""))))))))</f>
        <v/>
      </c>
      <c r="K6" s="148"/>
      <c r="L6" s="411" t="s">
        <v>349</v>
      </c>
      <c r="M6" s="449" t="str">
        <f>IF(COUNTBLANK(Application!M12:M13)=0,"XXX-XX-"&amp;RIGHT('Patient Information'!B69,4),IF(COUNTBLANK(Application!M12:M14)=1,"XXX-XX-"&amp;RIGHT('Patient Information'!B91,4),IF(COUNTBLANK(Application!M12:M15)=2,"XXX-XX-"&amp;RIGHT('Patient Information'!B113,4),IF(COUNTBLANK(Application!M12:M16)=3,"XXX-XX-"&amp;RIGHT('Patient Information'!B135,4),IF(COUNTBLANK(Application!M12:M17)=4,"XXX-XX-"&amp;RIGHT('Patient Information'!B157,4),IF(COUNTBLANK(Application!M12:M18)=5,"XXX-XX-"&amp;RIGHT('Patient Information'!B179,4),IF(COUNTBLANK(Application!M12:M19)=6,"XXX-XX-"&amp;RIGHT('Patient Information'!B201,4),IF(COUNTBLANK(Application!M12:M20)=7,"XXX-XX-"&amp;RIGHT('Patient Information'!B223,4),""))))))))</f>
        <v/>
      </c>
      <c r="N6" s="147"/>
      <c r="O6" s="147"/>
      <c r="P6" s="147"/>
      <c r="Q6" s="147"/>
      <c r="R6" s="147"/>
      <c r="S6" s="147"/>
      <c r="T6" s="147"/>
      <c r="U6" s="147"/>
      <c r="V6" s="147"/>
      <c r="W6" s="147"/>
      <c r="X6" s="147"/>
      <c r="Y6" s="147"/>
      <c r="Z6" s="147"/>
    </row>
    <row r="7" spans="1:26" ht="14.25" customHeight="1" x14ac:dyDescent="0.2">
      <c r="A7" s="147"/>
      <c r="B7" s="316"/>
      <c r="C7" s="147"/>
      <c r="D7" s="147"/>
      <c r="E7" s="147"/>
      <c r="F7" s="147"/>
      <c r="G7" s="315"/>
      <c r="H7" s="147"/>
      <c r="I7" s="448" t="s">
        <v>348</v>
      </c>
      <c r="J7" s="148" t="str">
        <f>IF(COUNTBLANK(Application!M12:M14)=0,'Patient Information'!B87,IF(COUNTBLANK(Application!M12:M15)=1,'Patient Information'!B109,IF(COUNTBLANK(Application!M12:M16)=2,'Patient Information'!B131,IF(COUNTBLANK(Application!M12:M17)=3,'Patient Information'!B153,IF(COUNTBLANK(Application!M12:M18)=4,'Patient Information'!B175,IF(COUNTBLANK(Application!M12:M19)=5,'Patient Information'!B197,IF(COUNTBLANK(Application!M12:M20)=6,'Patient Information'!B219,"")))))))</f>
        <v/>
      </c>
      <c r="K7" s="148"/>
      <c r="L7" s="411" t="s">
        <v>349</v>
      </c>
      <c r="M7" s="449" t="str">
        <f>IF(COUNTBLANK(Application!M12:M14)=0,"XXX-XX-"&amp;RIGHT('Patient Information'!B91,4),IF(COUNTBLANK(Application!M12:M15)=1,"XXX-XX-"&amp;RIGHT('Patient Information'!B113,4),IF(COUNTBLANK(Application!M12:M16)=2,"XXX-XX-"&amp;RIGHT('Patient Information'!B135,4),IF(COUNTBLANK(Application!M12:M17)=3,"XXX-XX-"&amp;RIGHT('Patient Information'!B157,4),IF(COUNTBLANK(Application!M12:M18)=4,"XXX-XX-"&amp;RIGHT('Patient Information'!B179,4),IF(COUNTBLANK(Application!M12:M19)=5,"XXX-XX-"&amp;RIGHT('Patient Information'!B201,4),IF(COUNTBLANK(Application!M12:M20)=6,"XXX-XX-"&amp;RIGHT('Patient Information'!B223,4),"")))))))</f>
        <v/>
      </c>
      <c r="N7" s="147"/>
      <c r="O7" s="147"/>
      <c r="P7" s="147"/>
      <c r="Q7" s="147"/>
      <c r="R7" s="147"/>
      <c r="S7" s="147"/>
      <c r="T7" s="147"/>
      <c r="U7" s="147"/>
      <c r="V7" s="147"/>
      <c r="W7" s="147"/>
      <c r="X7" s="147"/>
      <c r="Y7" s="147"/>
      <c r="Z7" s="147"/>
    </row>
    <row r="8" spans="1:26" ht="14.25" customHeight="1" x14ac:dyDescent="0.2">
      <c r="A8" s="147"/>
      <c r="B8" s="317" t="s">
        <v>348</v>
      </c>
      <c r="C8" s="148" t="str">
        <f>CONCATENATE('Patient Information'!B13," ",'Patient Information'!B12)</f>
        <v xml:space="preserve"> </v>
      </c>
      <c r="D8" s="148"/>
      <c r="E8" s="148"/>
      <c r="F8" s="148"/>
      <c r="G8" s="318"/>
      <c r="H8" s="147"/>
      <c r="I8" s="448" t="s">
        <v>348</v>
      </c>
      <c r="J8" s="148" t="str">
        <f>IF(COUNTBLANK(Application!M12:M15)=0,'Patient Information'!B109,IF(COUNTBLANK(Application!M12:M16)=1,'Patient Information'!B131,IF(COUNTBLANK(Application!M12:M17)=2,'Patient Information'!B153,IF(COUNTBLANK(Application!M12:M18)=3,'Patient Information'!B175,IF(COUNTBLANK(Application!M12:M19)=4,'Patient Information'!B197,IF(COUNTBLANK(Application!M12:M20)=5,'Patient Information'!B219,""))))))</f>
        <v/>
      </c>
      <c r="K8" s="148"/>
      <c r="L8" s="411" t="s">
        <v>349</v>
      </c>
      <c r="M8" s="449" t="str">
        <f>IF(COUNTBLANK(Application!M12:M15)=0,"XXX-XX-"&amp;RIGHT('Patient Information'!B113,4),IF(COUNTBLANK(Application!M12:M16)=1,"XXX-XX-"&amp;RIGHT('Patient Information'!B135,4),IF(COUNTBLANK(Application!M12:M17)=2,"XXX-XX-"&amp;RIGHT('Patient Information'!B157,4),IF(COUNTBLANK(Application!M12:M18)=3,"XXX-XX-"&amp;RIGHT('Patient Information'!B179,4),IF(COUNTBLANK(Application!M12:M19)=4,"XXX-XX-"&amp;RIGHT('Patient Information'!B201,4),IF(COUNTBLANK(Application!M12:M20)=5,"XXX-XX-"&amp;RIGHT('Patient Information'!B223,4),""))))))</f>
        <v/>
      </c>
      <c r="N8" s="147"/>
      <c r="O8" s="147"/>
      <c r="P8" s="147"/>
      <c r="Q8" s="147"/>
      <c r="R8" s="147"/>
      <c r="S8" s="147"/>
      <c r="T8" s="147"/>
      <c r="U8" s="147"/>
      <c r="V8" s="147"/>
      <c r="W8" s="147"/>
      <c r="X8" s="147"/>
      <c r="Y8" s="147"/>
      <c r="Z8" s="147"/>
    </row>
    <row r="9" spans="1:26" ht="15" customHeight="1" x14ac:dyDescent="0.2">
      <c r="A9" s="147"/>
      <c r="B9" s="317" t="s">
        <v>351</v>
      </c>
      <c r="C9" s="149">
        <f>IF(AND(Application!K33&lt;=40,Application!O4="Yes"),CONCATENATE(ROUND(Application!K33,0)," H"),Application!K33)</f>
        <v>0</v>
      </c>
      <c r="D9" s="149"/>
      <c r="E9" s="147"/>
      <c r="F9" s="150" t="s">
        <v>352</v>
      </c>
      <c r="G9" s="151" t="str">
        <f>Application!C34</f>
        <v>N/A</v>
      </c>
      <c r="H9" s="147"/>
      <c r="I9" s="448" t="s">
        <v>348</v>
      </c>
      <c r="J9" s="148" t="str">
        <f>IF(COUNTBLANK(Application!M12:M16)=0,'Patient Information'!B131,IF(COUNTBLANK(Application!M12:M17)=1,'Patient Information'!B153,IF(COUNTBLANK(Application!M12:M17)=2,'Patient Information'!B175,IF(COUNTBLANK(Application!M12:M18)=3,'Patient Information'!B197,IF(COUNTBLANK(Application!M12:M20)=4,'Patient Information'!B219,"")))))</f>
        <v/>
      </c>
      <c r="K9" s="148"/>
      <c r="L9" s="411" t="s">
        <v>349</v>
      </c>
      <c r="M9" s="449" t="str">
        <f>IF(COUNTBLANK(Application!M12:M16)=0,"XXX-XX-"&amp;RIGHT('Patient Information'!B135,4),IF(COUNTBLANK(Application!M12:M17)=1,"XXX-XX-"&amp;RIGHT('Patient Information'!B157,4),IF(COUNTBLANK(Application!M12:M18)=2,"XXX-XX-"&amp;RIGHT('Patient Information'!B179,4),IF(COUNTBLANK(Application!M12:M19)=3,"XXX-XX-"&amp;RIGHT('Patient Information'!B201,4),IF(COUNTBLANK(Application!M12:M20)=4,"XXX-XX-"&amp;RIGHT('Patient Information'!B223,4),"")))))</f>
        <v/>
      </c>
      <c r="N9" s="147"/>
      <c r="O9" s="147"/>
      <c r="P9" s="147"/>
      <c r="Q9" s="147"/>
      <c r="R9" s="147"/>
      <c r="S9" s="147"/>
      <c r="T9" s="147"/>
      <c r="U9" s="147"/>
      <c r="V9" s="147"/>
      <c r="W9" s="147"/>
      <c r="X9" s="147"/>
      <c r="Y9" s="147"/>
      <c r="Z9" s="147"/>
    </row>
    <row r="10" spans="1:26" ht="14.25" customHeight="1" x14ac:dyDescent="0.2">
      <c r="A10" s="147"/>
      <c r="B10" s="316" t="s">
        <v>353</v>
      </c>
      <c r="C10" s="147"/>
      <c r="D10" s="152" t="str">
        <f>IFERROR(VLOOKUP('Patient Information'!B20,'Background Information'!A4:B68,2,FALSE),"")</f>
        <v/>
      </c>
      <c r="E10" s="147" t="s">
        <v>349</v>
      </c>
      <c r="F10" s="153" t="str">
        <f>IF('Patient Information'!B15="","","XXX-XX-"&amp;RIGHT('Patient Information'!B15,4))</f>
        <v/>
      </c>
      <c r="G10" s="319"/>
      <c r="H10" s="147"/>
      <c r="I10" s="448" t="s">
        <v>348</v>
      </c>
      <c r="J10" s="154" t="str">
        <f>IF(COUNTBLANK(Application!M12:M17)=0,'Patient Information'!B153,IF(COUNTBLANK(Application!M12:M18)=1,'Patient Information'!B175,IF(COUNTBLANK(Application!M12:M19)=2,'Patient Information'!B197,IF(COUNTBLANK(Application!M12:M20)=3,'Patient Information'!B219,""))))</f>
        <v/>
      </c>
      <c r="K10" s="154"/>
      <c r="L10" s="411" t="s">
        <v>349</v>
      </c>
      <c r="M10" s="450" t="str">
        <f>IF(COUNTBLANK(Application!M12:M17)=0,"XXX-XX-"&amp;RIGHT('Patient Information'!B157,4),IF(COUNTBLANK(Application!M12:M18)=1,"XXX-XX-"&amp;RIGHT('Patient Information'!B179,4),IF(COUNTBLANK(Application!M12:M19)=2,"XXX-XX-"&amp;RIGHT('Patient Information'!B201,4),IF(COUNTBLANK(Application!M12:M20)=3,"XXX-XX-"&amp;RIGHT('Patient Information'!B223,4),""))))</f>
        <v/>
      </c>
      <c r="N10" s="147"/>
      <c r="O10" s="147"/>
      <c r="P10" s="147"/>
      <c r="Q10" s="147"/>
      <c r="R10" s="147"/>
      <c r="S10" s="147"/>
      <c r="T10" s="147"/>
      <c r="U10" s="147"/>
      <c r="V10" s="147"/>
      <c r="W10" s="147"/>
      <c r="X10" s="147"/>
      <c r="Y10" s="147"/>
      <c r="Z10" s="147"/>
    </row>
    <row r="11" spans="1:26" ht="14.25" customHeight="1" x14ac:dyDescent="0.2">
      <c r="A11" s="147"/>
      <c r="B11" s="316" t="s">
        <v>354</v>
      </c>
      <c r="C11" s="147"/>
      <c r="D11" s="619" t="str">
        <f>IF('Patient Information'!B8="","",IF('Patient Information'!B8&gt;'Patient Information'!B9,'Patient Information'!B9,'Patient Information'!B8))</f>
        <v/>
      </c>
      <c r="E11" s="620"/>
      <c r="F11" s="147" t="s">
        <v>281</v>
      </c>
      <c r="G11" s="470" t="str">
        <f>IFERROR('CICP Card'!D11+365,"")</f>
        <v/>
      </c>
      <c r="H11" s="147"/>
      <c r="I11" s="448" t="s">
        <v>348</v>
      </c>
      <c r="J11" s="154" t="str">
        <f>IF(COUNTBLANK(Application!M12:M18)=0,'Patient Information'!B175,IF(COUNTBLANK(Application!M12:M19)=1,'Patient Information'!B197,IF(COUNTBLANK(Application!M12:M20)=2,'Patient Information'!B219,"")))</f>
        <v/>
      </c>
      <c r="K11" s="154"/>
      <c r="L11" s="411" t="s">
        <v>349</v>
      </c>
      <c r="M11" s="450" t="str">
        <f>IF(COUNTBLANK(Application!M12:M18)=0,"XXX-XX-"&amp;RIGHT('Patient Information'!B179,4),IF(COUNTBLANK(Application!M12:M19)=1,"XXX-XX-"&amp;RIGHT('Patient Information'!B201,4),IF(COUNTBLANK(Application!M12:M20)=2,"XXX-XX-"&amp;RIGHT('Patient Information'!B223,4),"")))</f>
        <v/>
      </c>
      <c r="N11" s="147"/>
      <c r="O11" s="147"/>
      <c r="P11" s="147"/>
      <c r="Q11" s="147"/>
      <c r="R11" s="147"/>
      <c r="S11" s="147"/>
      <c r="T11" s="147"/>
      <c r="U11" s="147"/>
      <c r="V11" s="147"/>
      <c r="W11" s="147"/>
      <c r="X11" s="147"/>
      <c r="Y11" s="147"/>
      <c r="Z11" s="147"/>
    </row>
    <row r="12" spans="1:26" ht="14.25" customHeight="1" x14ac:dyDescent="0.2">
      <c r="A12" s="147"/>
      <c r="B12" s="316"/>
      <c r="C12" s="147"/>
      <c r="D12" s="147"/>
      <c r="E12" s="147"/>
      <c r="F12" s="150"/>
      <c r="G12" s="320"/>
      <c r="H12" s="147"/>
      <c r="I12" s="448" t="s">
        <v>348</v>
      </c>
      <c r="J12" s="154" t="str">
        <f>IF(COUNTBLANK(Application!M12:M19)=0,'Patient Information'!B197,IF(COUNTBLANK(Application!M12:M20)=1,'Patient Information'!B219,""))</f>
        <v/>
      </c>
      <c r="K12" s="154"/>
      <c r="L12" s="411" t="s">
        <v>349</v>
      </c>
      <c r="M12" s="450" t="str">
        <f>IF(COUNTBLANK(Application!M12:M19)=0,"XXX-XX-"&amp;RIGHT('Patient Information'!B201,4),IF(COUNTBLANK(Application!M12:M20)=1,"XXX-XX-"&amp;RIGHT('Patient Information'!B223,4),""))</f>
        <v/>
      </c>
      <c r="N12" s="147"/>
      <c r="O12" s="147"/>
      <c r="P12" s="147"/>
      <c r="Q12" s="147"/>
      <c r="R12" s="147"/>
      <c r="S12" s="147"/>
      <c r="T12" s="147"/>
      <c r="U12" s="147"/>
      <c r="V12" s="147"/>
      <c r="W12" s="147"/>
      <c r="X12" s="147"/>
      <c r="Y12" s="147"/>
      <c r="Z12" s="147"/>
    </row>
    <row r="13" spans="1:26" ht="14.25" customHeight="1" x14ac:dyDescent="0.2">
      <c r="A13" s="147"/>
      <c r="B13" s="541"/>
      <c r="C13" s="495"/>
      <c r="D13" s="495"/>
      <c r="E13" s="495"/>
      <c r="F13" s="621" t="str">
        <f>IF('Patient Information'!B7="","",'Patient Information'!B7)</f>
        <v/>
      </c>
      <c r="G13" s="622"/>
      <c r="H13" s="147"/>
      <c r="I13" s="448" t="s">
        <v>348</v>
      </c>
      <c r="J13" s="154" t="str">
        <f>IF(COUNTBLANK(Application!M12:M20)=0,'Patient Information'!B219,"")</f>
        <v/>
      </c>
      <c r="K13" s="154"/>
      <c r="L13" s="411" t="s">
        <v>349</v>
      </c>
      <c r="M13" s="450" t="str">
        <f>IF(COUNTBLANK(Application!M12:M20)=0,"XXX-XX-"&amp;RIGHT('Patient Information'!B223,4),"")</f>
        <v/>
      </c>
      <c r="N13" s="147"/>
      <c r="O13" s="147"/>
      <c r="P13" s="147"/>
      <c r="Q13" s="147"/>
      <c r="R13" s="147"/>
      <c r="S13" s="147"/>
      <c r="T13" s="147"/>
      <c r="U13" s="147"/>
      <c r="V13" s="147"/>
      <c r="W13" s="147"/>
      <c r="X13" s="147"/>
      <c r="Y13" s="147"/>
      <c r="Z13" s="147"/>
    </row>
    <row r="14" spans="1:26" ht="14.25" customHeight="1" x14ac:dyDescent="0.2">
      <c r="A14" s="147"/>
      <c r="B14" s="316" t="s">
        <v>355</v>
      </c>
      <c r="C14" s="147"/>
      <c r="D14" s="147"/>
      <c r="E14" s="147"/>
      <c r="F14" s="147"/>
      <c r="G14" s="315" t="s">
        <v>226</v>
      </c>
      <c r="H14" s="147"/>
      <c r="I14" s="451"/>
      <c r="J14" s="452"/>
      <c r="K14" s="453" t="s">
        <v>356</v>
      </c>
      <c r="L14" s="452"/>
      <c r="M14" s="454"/>
      <c r="N14" s="147"/>
      <c r="O14" s="147"/>
      <c r="P14" s="147"/>
      <c r="Q14" s="147"/>
      <c r="R14" s="147"/>
      <c r="S14" s="147"/>
      <c r="T14" s="147"/>
      <c r="U14" s="147"/>
      <c r="V14" s="147"/>
      <c r="W14" s="147"/>
      <c r="X14" s="147"/>
      <c r="Y14" s="147"/>
      <c r="Z14" s="147"/>
    </row>
    <row r="15" spans="1:26" ht="7.5" customHeight="1" thickBot="1" x14ac:dyDescent="0.25">
      <c r="A15" s="147"/>
      <c r="B15" s="321"/>
      <c r="C15" s="322"/>
      <c r="D15" s="322"/>
      <c r="E15" s="322"/>
      <c r="F15" s="322"/>
      <c r="G15" s="237"/>
      <c r="H15" s="147"/>
      <c r="I15" s="455"/>
      <c r="J15" s="456"/>
      <c r="K15" s="456"/>
      <c r="L15" s="456"/>
      <c r="M15" s="457"/>
      <c r="N15" s="147"/>
      <c r="O15" s="147"/>
      <c r="P15" s="147"/>
      <c r="Q15" s="147"/>
      <c r="R15" s="147"/>
      <c r="S15" s="147"/>
      <c r="T15" s="147"/>
      <c r="U15" s="147"/>
      <c r="V15" s="147"/>
      <c r="W15" s="147"/>
      <c r="X15" s="147"/>
      <c r="Y15" s="147"/>
      <c r="Z15" s="147"/>
    </row>
    <row r="16" spans="1:26" ht="4.5" customHeight="1" thickBot="1" x14ac:dyDescent="0.2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row>
    <row r="17" spans="1:26" ht="22.5" customHeight="1" x14ac:dyDescent="0.2">
      <c r="A17" s="147"/>
      <c r="B17" s="307"/>
      <c r="C17" s="308"/>
      <c r="D17" s="308" t="s">
        <v>357</v>
      </c>
      <c r="E17" s="308"/>
      <c r="F17" s="308"/>
      <c r="G17" s="310"/>
      <c r="H17" s="147"/>
      <c r="I17" s="311"/>
      <c r="J17" s="312"/>
      <c r="K17" s="309" t="s">
        <v>357</v>
      </c>
      <c r="L17" s="312"/>
      <c r="M17" s="313"/>
      <c r="N17" s="147"/>
      <c r="O17" s="147"/>
      <c r="P17" s="147"/>
      <c r="Q17" s="147"/>
      <c r="R17" s="147"/>
      <c r="S17" s="147"/>
      <c r="T17" s="147"/>
      <c r="U17" s="147"/>
      <c r="V17" s="147"/>
      <c r="W17" s="147"/>
      <c r="X17" s="147"/>
      <c r="Y17" s="147"/>
      <c r="Z17" s="147"/>
    </row>
    <row r="18" spans="1:26" ht="14.25" customHeight="1" x14ac:dyDescent="0.2">
      <c r="A18" s="147"/>
      <c r="B18" s="316"/>
      <c r="C18" s="147"/>
      <c r="D18" s="147"/>
      <c r="E18" s="147"/>
      <c r="F18" s="147"/>
      <c r="G18" s="315"/>
      <c r="H18" s="147"/>
      <c r="I18" s="316"/>
      <c r="J18" s="147"/>
      <c r="K18" s="147"/>
      <c r="L18" s="147"/>
      <c r="M18" s="315"/>
      <c r="N18" s="147"/>
      <c r="O18" s="147"/>
      <c r="P18" s="147"/>
      <c r="Q18" s="147"/>
      <c r="R18" s="147"/>
      <c r="S18" s="147"/>
      <c r="T18" s="147"/>
      <c r="U18" s="147"/>
      <c r="V18" s="147"/>
      <c r="W18" s="147"/>
      <c r="X18" s="147"/>
      <c r="Y18" s="147"/>
      <c r="Z18" s="147"/>
    </row>
    <row r="19" spans="1:26" ht="14.25" customHeight="1" x14ac:dyDescent="0.2">
      <c r="A19" s="147"/>
      <c r="B19" s="316"/>
      <c r="C19" s="147"/>
      <c r="D19" s="147"/>
      <c r="E19" s="150" t="s">
        <v>358</v>
      </c>
      <c r="F19" s="468" t="str">
        <f>IF($Q$4="","",HLOOKUP($Q$4,'CICP Welcome Letter'!$E$4:$O$15,2,FALSE))</f>
        <v/>
      </c>
      <c r="G19" s="315"/>
      <c r="H19" s="147"/>
      <c r="I19" s="316"/>
      <c r="J19" s="147"/>
      <c r="K19" s="147"/>
      <c r="L19" s="150" t="s">
        <v>359</v>
      </c>
      <c r="M19" s="471" t="str">
        <f>IF($Q$4="","",HLOOKUP($Q$4,'CICP Welcome Letter'!$E$4:$O$15,9,FALSE))</f>
        <v/>
      </c>
      <c r="N19" s="147"/>
      <c r="O19" s="147"/>
      <c r="P19" s="147"/>
      <c r="Q19" s="147"/>
      <c r="R19" s="147"/>
      <c r="S19" s="147"/>
      <c r="T19" s="147"/>
      <c r="U19" s="147"/>
      <c r="V19" s="147"/>
      <c r="W19" s="147"/>
      <c r="X19" s="147"/>
      <c r="Y19" s="147"/>
      <c r="Z19" s="147"/>
    </row>
    <row r="20" spans="1:26" ht="14.25" customHeight="1" x14ac:dyDescent="0.2">
      <c r="A20" s="147"/>
      <c r="B20" s="316"/>
      <c r="C20" s="147"/>
      <c r="D20" s="147"/>
      <c r="E20" s="150" t="s">
        <v>360</v>
      </c>
      <c r="F20" s="468" t="str">
        <f>IF($Q$4="","",HLOOKUP($Q$4,'CICP Welcome Letter'!$E$4:$O$15,3,FALSE))</f>
        <v/>
      </c>
      <c r="G20" s="315"/>
      <c r="H20" s="147"/>
      <c r="I20" s="316"/>
      <c r="J20" s="147"/>
      <c r="K20" s="147"/>
      <c r="L20" s="150" t="s">
        <v>361</v>
      </c>
      <c r="M20" s="471" t="str">
        <f>IF($Q$4="","",HLOOKUP($Q$4,'CICP Welcome Letter'!$E$4:$O$15,10,FALSE))</f>
        <v/>
      </c>
      <c r="N20" s="147"/>
      <c r="O20" s="147"/>
      <c r="P20" s="147"/>
      <c r="Q20" s="147"/>
      <c r="R20" s="147"/>
      <c r="S20" s="147"/>
      <c r="T20" s="147"/>
      <c r="U20" s="147"/>
      <c r="V20" s="147"/>
      <c r="W20" s="147"/>
      <c r="X20" s="147"/>
      <c r="Y20" s="147"/>
      <c r="Z20" s="147"/>
    </row>
    <row r="21" spans="1:26" ht="15" customHeight="1" x14ac:dyDescent="0.2">
      <c r="A21" s="147"/>
      <c r="B21" s="316"/>
      <c r="C21" s="147"/>
      <c r="D21" s="147"/>
      <c r="E21" s="150" t="s">
        <v>362</v>
      </c>
      <c r="F21" s="468" t="str">
        <f>IF($Q$4="","",HLOOKUP($Q$4,'CICP Welcome Letter'!$E$4:$O$15,4,FALSE))</f>
        <v/>
      </c>
      <c r="G21" s="323"/>
      <c r="H21" s="147"/>
      <c r="I21" s="316"/>
      <c r="J21" s="147"/>
      <c r="K21" s="147"/>
      <c r="L21" s="150" t="s">
        <v>363</v>
      </c>
      <c r="M21" s="471" t="str">
        <f>IF($Q$4="","",HLOOKUP($Q$4,'CICP Welcome Letter'!$E$4:$O$15,11,FALSE))</f>
        <v/>
      </c>
      <c r="N21" s="147"/>
      <c r="O21" s="147"/>
      <c r="P21" s="147"/>
      <c r="Q21" s="147"/>
      <c r="R21" s="147"/>
      <c r="S21" s="147"/>
      <c r="T21" s="147"/>
      <c r="U21" s="147"/>
      <c r="V21" s="147"/>
      <c r="W21" s="147"/>
      <c r="X21" s="147"/>
      <c r="Y21" s="147"/>
      <c r="Z21" s="147"/>
    </row>
    <row r="22" spans="1:26" ht="14.25" customHeight="1" x14ac:dyDescent="0.2">
      <c r="A22" s="147"/>
      <c r="B22" s="316"/>
      <c r="C22" s="147"/>
      <c r="D22" s="147"/>
      <c r="E22" s="150" t="s">
        <v>364</v>
      </c>
      <c r="F22" s="468" t="str">
        <f>IF($Q$4="","",HLOOKUP($Q$4,'CICP Welcome Letter'!$E$4:$O$15,5,FALSE))</f>
        <v/>
      </c>
      <c r="G22" s="324"/>
      <c r="H22" s="147"/>
      <c r="I22" s="314"/>
      <c r="J22" s="184"/>
      <c r="K22" s="147"/>
      <c r="L22" s="150" t="s">
        <v>365</v>
      </c>
      <c r="M22" s="471" t="str">
        <f>IF($Q$4="","",HLOOKUP($Q$4,'CICP Welcome Letter'!$E$4:$O$15,12,FALSE))</f>
        <v/>
      </c>
      <c r="N22" s="147"/>
      <c r="O22" s="147"/>
      <c r="P22" s="147"/>
      <c r="Q22" s="147"/>
      <c r="R22" s="147"/>
      <c r="S22" s="147"/>
      <c r="T22" s="147"/>
      <c r="U22" s="147"/>
      <c r="V22" s="147"/>
      <c r="W22" s="147"/>
      <c r="X22" s="147"/>
      <c r="Y22" s="147"/>
      <c r="Z22" s="147"/>
    </row>
    <row r="23" spans="1:26" ht="14.25" customHeight="1" x14ac:dyDescent="0.2">
      <c r="A23" s="147"/>
      <c r="B23" s="316"/>
      <c r="C23" s="147"/>
      <c r="D23" s="147"/>
      <c r="E23" s="185" t="s">
        <v>366</v>
      </c>
      <c r="F23" s="468" t="str">
        <f>IF($Q$4="","",HLOOKUP($Q$4,'CICP Welcome Letter'!$E$4:$O$15,6,FALSE))</f>
        <v/>
      </c>
      <c r="G23" s="325"/>
      <c r="H23" s="147"/>
      <c r="I23" s="314"/>
      <c r="J23" s="184"/>
      <c r="K23" s="184"/>
      <c r="L23" s="155"/>
      <c r="M23" s="326"/>
      <c r="N23" s="147"/>
      <c r="O23" s="147"/>
      <c r="P23" s="147"/>
      <c r="Q23" s="147"/>
      <c r="R23" s="147"/>
      <c r="S23" s="147"/>
      <c r="T23" s="147"/>
      <c r="U23" s="147"/>
      <c r="V23" s="147"/>
      <c r="W23" s="147"/>
      <c r="X23" s="147"/>
      <c r="Y23" s="147"/>
      <c r="Z23" s="147"/>
    </row>
    <row r="24" spans="1:26" ht="15" customHeight="1" x14ac:dyDescent="0.2">
      <c r="A24" s="147"/>
      <c r="B24" s="316"/>
      <c r="C24" s="147"/>
      <c r="D24" s="147"/>
      <c r="E24" s="150" t="s">
        <v>367</v>
      </c>
      <c r="F24" s="468" t="str">
        <f>IF($Q$4="","",HLOOKUP($Q$4,'CICP Welcome Letter'!$E$4:$O$15,7,FALSE))</f>
        <v/>
      </c>
      <c r="G24" s="222"/>
      <c r="H24" s="147"/>
      <c r="I24" s="316"/>
      <c r="J24" s="147"/>
      <c r="K24" s="147"/>
      <c r="L24" s="147"/>
      <c r="M24" s="327"/>
      <c r="N24" s="147"/>
      <c r="O24" s="147"/>
      <c r="P24" s="147"/>
      <c r="Q24" s="147"/>
      <c r="R24" s="147"/>
      <c r="S24" s="147"/>
      <c r="T24" s="147"/>
      <c r="U24" s="147"/>
      <c r="V24" s="147"/>
      <c r="W24" s="147"/>
      <c r="X24" s="147"/>
      <c r="Y24" s="147"/>
      <c r="Z24" s="147"/>
    </row>
    <row r="25" spans="1:26" ht="14.25" customHeight="1" x14ac:dyDescent="0.2">
      <c r="A25" s="147"/>
      <c r="B25" s="314"/>
      <c r="C25" s="184"/>
      <c r="D25" s="184"/>
      <c r="E25" s="185" t="s">
        <v>368</v>
      </c>
      <c r="F25" s="468" t="str">
        <f>IF($Q$4="","",HLOOKUP($Q$4,'CICP Welcome Letter'!$E$4:$O$15,8,FALSE))</f>
        <v/>
      </c>
      <c r="G25" s="328"/>
      <c r="H25" s="147"/>
      <c r="I25" s="316"/>
      <c r="J25" s="147"/>
      <c r="K25" s="147"/>
      <c r="L25" s="147"/>
      <c r="M25" s="327"/>
      <c r="N25" s="147"/>
      <c r="O25" s="147"/>
      <c r="P25" s="147"/>
      <c r="Q25" s="147"/>
      <c r="R25" s="147"/>
      <c r="S25" s="147"/>
      <c r="T25" s="147"/>
      <c r="U25" s="147"/>
      <c r="V25" s="147"/>
      <c r="W25" s="147"/>
      <c r="X25" s="147"/>
      <c r="Y25" s="147"/>
      <c r="Z25" s="147"/>
    </row>
    <row r="26" spans="1:26" ht="14.25" customHeight="1" x14ac:dyDescent="0.2">
      <c r="A26" s="147"/>
      <c r="B26" s="316"/>
      <c r="C26" s="147"/>
      <c r="D26" s="147"/>
      <c r="E26" s="147"/>
      <c r="F26" s="147"/>
      <c r="G26" s="315"/>
      <c r="H26" s="147"/>
      <c r="I26" s="329"/>
      <c r="J26" s="156"/>
      <c r="K26" s="156"/>
      <c r="L26" s="156"/>
      <c r="M26" s="330"/>
      <c r="N26" s="147"/>
      <c r="O26" s="147"/>
      <c r="P26" s="147"/>
      <c r="Q26" s="147"/>
      <c r="R26" s="147"/>
      <c r="S26" s="147"/>
      <c r="T26" s="147"/>
      <c r="U26" s="147"/>
      <c r="V26" s="147"/>
      <c r="W26" s="147"/>
      <c r="X26" s="147"/>
      <c r="Y26" s="147"/>
      <c r="Z26" s="147"/>
    </row>
    <row r="27" spans="1:26" ht="7.5" customHeight="1" x14ac:dyDescent="0.2">
      <c r="A27" s="147"/>
      <c r="B27" s="321"/>
      <c r="C27" s="322"/>
      <c r="D27" s="322"/>
      <c r="E27" s="322"/>
      <c r="F27" s="322"/>
      <c r="G27" s="237"/>
      <c r="H27" s="147"/>
      <c r="I27" s="331"/>
      <c r="J27" s="332"/>
      <c r="K27" s="332"/>
      <c r="L27" s="332"/>
      <c r="M27" s="333"/>
      <c r="N27" s="147"/>
      <c r="O27" s="147"/>
      <c r="P27" s="147"/>
      <c r="Q27" s="147"/>
      <c r="R27" s="147"/>
      <c r="S27" s="147"/>
      <c r="T27" s="147"/>
      <c r="U27" s="147"/>
      <c r="V27" s="147"/>
      <c r="W27" s="147"/>
      <c r="X27" s="147"/>
      <c r="Y27" s="147"/>
      <c r="Z27" s="147"/>
    </row>
    <row r="28" spans="1:26" ht="14.25" customHeight="1" x14ac:dyDescent="0.2">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row>
    <row r="29" spans="1:26" ht="14.25" customHeight="1" x14ac:dyDescent="0.2">
      <c r="A29" s="147"/>
      <c r="B29" s="147" t="s">
        <v>369</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row>
    <row r="30" spans="1:26" ht="14.25" customHeight="1" x14ac:dyDescent="0.2">
      <c r="A30" s="147"/>
      <c r="B30" s="147" t="s">
        <v>370</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sheetData>
  <sheetProtection algorithmName="SHA-512" hashValue="wgU3D5vQuYoLvrCR+02mQApIEwBkj/s/YP0Q11szWEEvdALVKAJ7TGydbzflwsCEE8TwELsWVkw4Fg8yrcnHHA==" saltValue="20Shdjj0BuQ/N8eZcV6Rjw==" spinCount="100000" sheet="1" selectLockedCells="1"/>
  <mergeCells count="2">
    <mergeCell ref="D11:E11"/>
    <mergeCell ref="F13:G13"/>
  </mergeCells>
  <pageMargins left="0.7" right="0.7" top="0.75" bottom="0.75" header="0" footer="0"/>
  <pageSetup orientation="landscape" r:id="rId1"/>
  <ignoredErrors>
    <ignoredError sqref="G11 F19:F25 M19:M22" unlockedFormula="1"/>
  </ignoredErrors>
  <extLst>
    <ext xmlns:x14="http://schemas.microsoft.com/office/spreadsheetml/2009/9/main" uri="{CCE6A557-97BC-4b89-ADB6-D9C93CAAB3DF}">
      <x14:dataValidations xmlns:xm="http://schemas.microsoft.com/office/excel/2006/main" count="1">
        <x14:dataValidation type="list" allowBlank="1" showErrorMessage="1" xr:uid="{9C197E9E-9B89-43E4-ADC2-2F56742BBB4C}">
          <x14:formula1>
            <xm:f>'CICP Welcome Letter'!$E$4:$O$4</xm:f>
          </x14:formula1>
          <xm:sqref>Q4</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C0349-8237-4BE8-B900-326B84FAE2A2}">
  <sheetPr codeName="Sheet13"/>
  <dimension ref="A1:Z31"/>
  <sheetViews>
    <sheetView showGridLines="0" showRowColHeaders="0" zoomScaleNormal="100" workbookViewId="0">
      <selection activeCell="Q4" sqref="Q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6" width="8" customWidth="1"/>
    <col min="17" max="17" width="10.625" bestFit="1" customWidth="1"/>
    <col min="18" max="26" width="8" customWidth="1"/>
  </cols>
  <sheetData>
    <row r="1" spans="1:26" ht="14.25" customHeight="1" x14ac:dyDescent="0.2">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4.25" customHeight="1" x14ac:dyDescent="0.2">
      <c r="A2" s="147"/>
      <c r="B2" s="147" t="s">
        <v>346</v>
      </c>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1:26" ht="14.25" customHeight="1" x14ac:dyDescent="0.2">
      <c r="A3" s="147"/>
      <c r="B3" s="460"/>
      <c r="C3" s="411"/>
      <c r="D3" s="411"/>
      <c r="E3" s="411"/>
      <c r="F3" s="411"/>
      <c r="G3" s="411"/>
      <c r="H3" s="411"/>
      <c r="I3" s="411"/>
      <c r="J3" s="411"/>
      <c r="K3" s="411"/>
      <c r="L3" s="411"/>
      <c r="M3" s="147"/>
      <c r="N3" s="147"/>
      <c r="O3" s="147"/>
      <c r="P3" s="147"/>
      <c r="Q3" s="147"/>
      <c r="R3" s="147"/>
      <c r="S3" s="147"/>
      <c r="T3" s="147"/>
      <c r="U3" s="147"/>
      <c r="V3" s="147"/>
      <c r="W3" s="147"/>
      <c r="X3" s="147"/>
      <c r="Y3" s="147"/>
      <c r="Z3" s="147"/>
    </row>
    <row r="4" spans="1:26" ht="14.25" customHeight="1" thickBot="1" x14ac:dyDescent="0.25">
      <c r="A4" s="147"/>
      <c r="B4" s="147"/>
      <c r="C4" s="147"/>
      <c r="D4" s="147"/>
      <c r="E4" s="147"/>
      <c r="F4" s="147"/>
      <c r="G4" s="147"/>
      <c r="H4" s="147"/>
      <c r="I4" s="147"/>
      <c r="J4" s="147"/>
      <c r="K4" s="147"/>
      <c r="L4" s="147"/>
      <c r="M4" s="147"/>
      <c r="N4" s="147"/>
      <c r="O4" s="147"/>
      <c r="P4" s="59" t="s">
        <v>347</v>
      </c>
      <c r="Q4" s="465"/>
      <c r="R4" s="147"/>
      <c r="S4" s="147"/>
      <c r="T4" s="147"/>
      <c r="U4" s="147"/>
      <c r="V4" s="147"/>
      <c r="W4" s="147"/>
      <c r="X4" s="147"/>
      <c r="Y4" s="147"/>
      <c r="Z4" s="147"/>
    </row>
    <row r="5" spans="1:26" ht="22.5" customHeight="1" x14ac:dyDescent="0.2">
      <c r="A5" s="147"/>
      <c r="B5" s="307"/>
      <c r="C5" s="308"/>
      <c r="D5" s="308"/>
      <c r="E5" s="309" t="str">
        <f>IF('Patient Information'!B6="","",'Patient Information'!B6)</f>
        <v/>
      </c>
      <c r="F5" s="308"/>
      <c r="G5" s="310"/>
      <c r="H5" s="147"/>
      <c r="I5" s="444" t="s">
        <v>348</v>
      </c>
      <c r="J5" s="445" t="str">
        <f>IF(COUNTBLANK(Application!O12)=0,'Patient Information'!B43,IF(COUNTBLANK(Application!O13)=0,'Patient Information'!B65,IF(COUNTBLANK(Application!O14)=0,'Patient Information'!B87,IF(COUNTBLANK(Application!O15)=0,'Patient Information'!B109,IF(COUNTBLANK(Application!O16)=0,'Patient Information'!B131,IF(COUNTBLANK(Application!O17)=0,'Patient Information'!B153,IF(COUNTBLANK(Application!O18)=0,'Patient Information'!B175,IF(COUNTBLANK(Application!O19)=0,'Patient Information'!B197,IF(COUNTBLANK(Application!O20)=0,'Patient Information'!B219,"")))))))))</f>
        <v/>
      </c>
      <c r="K5" s="445"/>
      <c r="L5" s="446"/>
      <c r="M5" s="458" t="str">
        <f>IF(J5="","",VLOOKUP(J5,Application!$B$12:$O$20,14,FALSE))</f>
        <v/>
      </c>
      <c r="N5" s="147"/>
      <c r="O5" s="147"/>
      <c r="P5" s="147"/>
      <c r="Q5" s="147"/>
      <c r="R5" s="147"/>
      <c r="S5" s="147"/>
      <c r="T5" s="147"/>
      <c r="U5" s="147"/>
      <c r="V5" s="147"/>
      <c r="W5" s="147"/>
      <c r="X5" s="147"/>
      <c r="Y5" s="147"/>
      <c r="Z5" s="147"/>
    </row>
    <row r="6" spans="1:26" ht="14.25" customHeight="1" x14ac:dyDescent="0.2">
      <c r="A6" s="147"/>
      <c r="B6" s="314"/>
      <c r="C6" s="147"/>
      <c r="D6" s="147"/>
      <c r="E6" s="6" t="s">
        <v>371</v>
      </c>
      <c r="F6" s="147"/>
      <c r="G6" s="315"/>
      <c r="H6" s="147"/>
      <c r="I6" s="448" t="s">
        <v>348</v>
      </c>
      <c r="J6" s="148" t="str">
        <f>IF(COUNTBLANK(Application!O12:O13)=0,'Patient Information'!B65,IF(COUNTBLANK(Application!O12:O14)=1,'Patient Information'!B87,IF(COUNTBLANK(Application!O12:O15)=2,'Patient Information'!B109,IF(COUNTBLANK(Application!O12:O16)=3,'Patient Information'!B131,IF(COUNTBLANK(Application!O12:O17)=4,'Patient Information'!B153,IF(COUNTBLANK(Application!O12:O18)=5,'Patient Information'!B175,IF(COUNTBLANK(Application!O12:O19)=6,'Patient Information'!B197,IF(COUNTBLANK(Application!O12:O20)=7,'Patient Information'!B219,""))))))))</f>
        <v/>
      </c>
      <c r="K6" s="148"/>
      <c r="L6" s="411"/>
      <c r="M6" s="459" t="str">
        <f>IF(J6="","",VLOOKUP(J6,Application!$B$12:$O$20,14,FALSE))</f>
        <v/>
      </c>
      <c r="N6" s="147"/>
      <c r="O6" s="147"/>
      <c r="P6" s="147"/>
      <c r="Q6" s="147"/>
      <c r="R6" s="147"/>
      <c r="S6" s="147"/>
      <c r="T6" s="147"/>
      <c r="U6" s="147"/>
      <c r="V6" s="147"/>
      <c r="W6" s="147"/>
      <c r="X6" s="147"/>
      <c r="Y6" s="147"/>
      <c r="Z6" s="147"/>
    </row>
    <row r="7" spans="1:26" ht="14.25" customHeight="1" x14ac:dyDescent="0.2">
      <c r="A7" s="147"/>
      <c r="B7" s="316"/>
      <c r="C7" s="147"/>
      <c r="E7" s="6" t="s">
        <v>372</v>
      </c>
      <c r="F7" s="147"/>
      <c r="G7" s="315"/>
      <c r="H7" s="147"/>
      <c r="I7" s="448" t="s">
        <v>348</v>
      </c>
      <c r="J7" s="148" t="str">
        <f>IF(COUNTBLANK(Application!O12:O14)=0,'Patient Information'!B87,IF(COUNTBLANK(Application!O12:O15)=1,'Patient Information'!B109,IF(COUNTBLANK(Application!O12:O16)=2,'Patient Information'!B131,IF(COUNTBLANK(Application!O12:O17)=3,'Patient Information'!B153,IF(COUNTBLANK(Application!O12:O18)=4,'Patient Information'!B175,IF(COUNTBLANK(Application!O12:O19)=5,'Patient Information'!B197,IF(COUNTBLANK(Application!O12:O20)=6,'Patient Information'!B219,"")))))))</f>
        <v/>
      </c>
      <c r="K7" s="148"/>
      <c r="L7" s="411"/>
      <c r="M7" s="459" t="str">
        <f>IF(J7="","",VLOOKUP(J7,Application!$B$12:$O$20,14,FALSE))</f>
        <v/>
      </c>
      <c r="N7" s="147"/>
      <c r="O7" s="147"/>
      <c r="P7" s="147"/>
      <c r="Q7" s="147"/>
      <c r="R7" s="147"/>
      <c r="S7" s="147"/>
      <c r="T7" s="147"/>
      <c r="U7" s="147"/>
      <c r="V7" s="147"/>
      <c r="W7" s="147"/>
      <c r="X7" s="147"/>
      <c r="Y7" s="147"/>
      <c r="Z7" s="147"/>
    </row>
    <row r="8" spans="1:26" ht="14.25" customHeight="1" x14ac:dyDescent="0.2">
      <c r="A8" s="147"/>
      <c r="B8" s="317" t="s">
        <v>348</v>
      </c>
      <c r="C8" s="148" t="str">
        <f>CONCATENATE('Patient Information'!B13," ",'Patient Information'!B12)</f>
        <v xml:space="preserve"> </v>
      </c>
      <c r="D8" s="148"/>
      <c r="E8" s="148"/>
      <c r="F8" s="148"/>
      <c r="G8" s="318"/>
      <c r="H8" s="147"/>
      <c r="I8" s="448" t="s">
        <v>348</v>
      </c>
      <c r="J8" s="148" t="str">
        <f>IF(COUNTBLANK(Application!O12:O15)=0,'Patient Information'!B109,IF(COUNTBLANK(Application!O12:O16)=1,'Patient Information'!B131,IF(COUNTBLANK(Application!O12:O17)=2,'Patient Information'!B153,IF(COUNTBLANK(Application!O12:O18)=3,'Patient Information'!B175,IF(COUNTBLANK(Application!O12:O19)=4,'Patient Information'!B197,IF(COUNTBLANK(Application!O12:O20)=5,'Patient Information'!B219,""))))))</f>
        <v/>
      </c>
      <c r="K8" s="148"/>
      <c r="L8" s="411"/>
      <c r="M8" s="459" t="str">
        <f>IF(J8="","",VLOOKUP(J8,Application!$B$12:$O$20,14,FALSE))</f>
        <v/>
      </c>
      <c r="N8" s="147"/>
      <c r="O8" s="147"/>
      <c r="P8" s="147"/>
      <c r="Q8" s="147"/>
      <c r="R8" s="147"/>
      <c r="S8" s="147"/>
      <c r="T8" s="147"/>
      <c r="U8" s="147"/>
      <c r="V8" s="147"/>
      <c r="W8" s="147"/>
      <c r="X8" s="147"/>
      <c r="Y8" s="147"/>
      <c r="Z8" s="147"/>
    </row>
    <row r="9" spans="1:26" ht="15" customHeight="1" x14ac:dyDescent="0.2">
      <c r="A9" s="147"/>
      <c r="B9" s="317" t="s">
        <v>351</v>
      </c>
      <c r="C9" s="149">
        <f>IF(AND(Application!K33&lt;=40,Application!O4="Yes"),CONCATENATE(ROUND(Application!K33,0)," H"),Application!K33)</f>
        <v>0</v>
      </c>
      <c r="D9" s="200"/>
      <c r="E9" s="147"/>
      <c r="F9" s="150" t="s">
        <v>373</v>
      </c>
      <c r="G9" s="151" t="str">
        <f>Application!C34</f>
        <v>N/A</v>
      </c>
      <c r="H9" s="147"/>
      <c r="I9" s="448" t="s">
        <v>348</v>
      </c>
      <c r="J9" s="148" t="str">
        <f>IF(COUNTBLANK(Application!O12:O16)=0,'Patient Information'!B131,IF(COUNTBLANK(Application!O12:O17)=1,'Patient Information'!B153,IF(COUNTBLANK(Application!O12:O18)=2,'Patient Information'!B175,IF(COUNTBLANK(Application!O12:O19)=3,'Patient Information'!B197,IF(COUNTBLANK(Application!O12:O20)=4,'Patient Information'!B219,"")))))</f>
        <v/>
      </c>
      <c r="K9" s="148"/>
      <c r="L9" s="411"/>
      <c r="M9" s="459" t="str">
        <f>IF(J9="","",VLOOKUP(J9,Application!$B$12:$O$20,14,FALSE))</f>
        <v/>
      </c>
      <c r="N9" s="147"/>
      <c r="O9" s="147"/>
      <c r="P9" s="147"/>
      <c r="Q9" s="147"/>
      <c r="R9" s="147"/>
      <c r="S9" s="147"/>
      <c r="T9" s="147"/>
      <c r="U9" s="147"/>
      <c r="V9" s="147"/>
      <c r="W9" s="147"/>
      <c r="X9" s="147"/>
      <c r="Y9" s="147"/>
      <c r="Z9" s="147"/>
    </row>
    <row r="10" spans="1:26" ht="14.25" customHeight="1" x14ac:dyDescent="0.2">
      <c r="A10" s="147"/>
      <c r="B10" s="316" t="s">
        <v>353</v>
      </c>
      <c r="C10" s="147"/>
      <c r="D10" s="152" t="str">
        <f>IFERROR(VLOOKUP('Patient Information'!B20,'Background Information'!A4:B68,2,FALSE),"")</f>
        <v/>
      </c>
      <c r="E10" s="147"/>
      <c r="F10" s="205" t="str">
        <f>IF(Application!O11="","",Application!O11)</f>
        <v/>
      </c>
      <c r="G10" s="319"/>
      <c r="H10" s="147"/>
      <c r="I10" s="448" t="s">
        <v>348</v>
      </c>
      <c r="J10" s="154" t="str">
        <f>IF(COUNTBLANK(Application!O12:O17)=0,'Patient Information'!B153,IF(COUNTBLANK(Application!O12:O18)=1,'Patient Information'!B175,IF(COUNTBLANK(Application!O12:O19)=2,'Patient Information'!B197,IF(COUNTBLANK(Application!O12:O20)=3,'Patient Information'!B219,""))))</f>
        <v/>
      </c>
      <c r="K10" s="154"/>
      <c r="L10" s="411"/>
      <c r="M10" s="459" t="str">
        <f>IF(J10="","",VLOOKUP(J10,Application!$B$12:$O$20,14,FALSE))</f>
        <v/>
      </c>
      <c r="N10" s="147"/>
      <c r="O10" s="147"/>
      <c r="P10" s="147"/>
      <c r="Q10" s="147"/>
      <c r="R10" s="147"/>
      <c r="S10" s="147"/>
      <c r="T10" s="147"/>
      <c r="U10" s="147"/>
      <c r="V10" s="147"/>
      <c r="W10" s="147"/>
      <c r="X10" s="147"/>
      <c r="Y10" s="147"/>
      <c r="Z10" s="147"/>
    </row>
    <row r="11" spans="1:26" ht="14.25" customHeight="1" x14ac:dyDescent="0.2">
      <c r="A11" s="147"/>
      <c r="B11" s="316" t="s">
        <v>354</v>
      </c>
      <c r="C11" s="147"/>
      <c r="D11" s="619" t="str">
        <f>IF('Patient Information'!B8="","",IF('Patient Information'!B8&gt;'Patient Information'!B9,'Patient Information'!B9,'Patient Information'!B8))</f>
        <v/>
      </c>
      <c r="E11" s="620"/>
      <c r="F11" s="147" t="s">
        <v>281</v>
      </c>
      <c r="G11" s="470" t="str">
        <f>IFERROR('CICP or HDC Card (1)'!D11+365,"")</f>
        <v/>
      </c>
      <c r="H11" s="147"/>
      <c r="I11" s="448" t="s">
        <v>348</v>
      </c>
      <c r="J11" s="154" t="str">
        <f>IF(COUNTBLANK(Application!O12:O18)=0,'Patient Information'!B175,IF(COUNTBLANK(Application!O12:O19)=1,'Patient Information'!B197,IF(COUNTBLANK(Application!O12:O20)=2,'Patient Information'!B219,"")))</f>
        <v/>
      </c>
      <c r="K11" s="154"/>
      <c r="L11" s="410"/>
      <c r="M11" s="459" t="str">
        <f>IF(J11="","",VLOOKUP(J11,Application!$B$12:$O$20,14,FALSE))</f>
        <v/>
      </c>
      <c r="N11" s="147"/>
      <c r="O11" s="147"/>
      <c r="P11" s="147"/>
      <c r="Q11" s="147"/>
      <c r="R11" s="147"/>
      <c r="S11" s="147"/>
      <c r="T11" s="147"/>
      <c r="U11" s="147"/>
      <c r="V11" s="147"/>
      <c r="W11" s="147"/>
      <c r="X11" s="147"/>
      <c r="Y11" s="147"/>
      <c r="Z11" s="147"/>
    </row>
    <row r="12" spans="1:26" ht="14.25" customHeight="1" x14ac:dyDescent="0.2">
      <c r="A12" s="147"/>
      <c r="B12" s="316"/>
      <c r="C12" s="147"/>
      <c r="D12" s="147"/>
      <c r="E12" s="147"/>
      <c r="F12" s="150"/>
      <c r="G12" s="320"/>
      <c r="H12" s="147"/>
      <c r="I12" s="448" t="s">
        <v>348</v>
      </c>
      <c r="J12" s="154" t="str">
        <f>IF(COUNTBLANK(Application!O12:O19)=0,'Patient Information'!B197,IF(COUNTBLANK(Application!O12:O20)=1,'Patient Information'!B219,""))</f>
        <v/>
      </c>
      <c r="K12" s="154"/>
      <c r="L12" s="410"/>
      <c r="M12" s="459" t="str">
        <f>IF(J12="","",VLOOKUP(J12,Application!$B$12:$O$20,14,FALSE))</f>
        <v/>
      </c>
      <c r="N12" s="147"/>
      <c r="O12" s="147"/>
      <c r="P12" s="147"/>
      <c r="Q12" s="147"/>
      <c r="R12" s="147"/>
      <c r="S12" s="147"/>
      <c r="T12" s="147"/>
      <c r="U12" s="147"/>
      <c r="V12" s="147"/>
      <c r="W12" s="147"/>
      <c r="X12" s="147"/>
      <c r="Y12" s="147"/>
      <c r="Z12" s="147"/>
    </row>
    <row r="13" spans="1:26" ht="14.25" customHeight="1" x14ac:dyDescent="0.2">
      <c r="A13" s="147"/>
      <c r="B13" s="541"/>
      <c r="C13" s="495"/>
      <c r="D13" s="495"/>
      <c r="E13" s="495"/>
      <c r="F13" s="621" t="str">
        <f>IF('Patient Information'!B7="","",'Patient Information'!B7)</f>
        <v/>
      </c>
      <c r="G13" s="622"/>
      <c r="H13" s="147"/>
      <c r="I13" s="448" t="s">
        <v>348</v>
      </c>
      <c r="J13" s="154" t="str">
        <f>IF(COUNTBLANK(Application!O12:O20)=0,'Patient Information'!B219,"")</f>
        <v/>
      </c>
      <c r="K13" s="154"/>
      <c r="L13" s="410"/>
      <c r="M13" s="459" t="str">
        <f>IF(J13="","",VLOOKUP(J13,Application!$B$12:$O$20,14,FALSE))</f>
        <v/>
      </c>
      <c r="N13" s="147"/>
      <c r="O13" s="147"/>
      <c r="P13" s="147"/>
      <c r="Q13" s="147"/>
      <c r="R13" s="147"/>
      <c r="S13" s="147"/>
      <c r="T13" s="147"/>
      <c r="U13" s="147"/>
      <c r="V13" s="147"/>
      <c r="W13" s="147"/>
      <c r="X13" s="147"/>
      <c r="Y13" s="147"/>
      <c r="Z13" s="147"/>
    </row>
    <row r="14" spans="1:26" ht="14.25" customHeight="1" x14ac:dyDescent="0.2">
      <c r="A14" s="147"/>
      <c r="B14" s="316" t="s">
        <v>355</v>
      </c>
      <c r="C14" s="147"/>
      <c r="D14" s="147"/>
      <c r="E14" s="147"/>
      <c r="F14" s="147"/>
      <c r="G14" s="315" t="s">
        <v>226</v>
      </c>
      <c r="H14" s="147"/>
      <c r="I14" s="451"/>
      <c r="J14" s="452"/>
      <c r="K14" s="453" t="s">
        <v>374</v>
      </c>
      <c r="L14" s="452"/>
      <c r="M14" s="454"/>
      <c r="N14" s="147"/>
      <c r="O14" s="147"/>
      <c r="P14" s="147"/>
      <c r="Q14" s="147"/>
      <c r="R14" s="147"/>
      <c r="S14" s="147"/>
      <c r="T14" s="147"/>
      <c r="U14" s="147"/>
      <c r="V14" s="147"/>
      <c r="W14" s="147"/>
      <c r="X14" s="147"/>
      <c r="Y14" s="147"/>
      <c r="Z14" s="147"/>
    </row>
    <row r="15" spans="1:26" ht="7.5" customHeight="1" thickBot="1" x14ac:dyDescent="0.25">
      <c r="A15" s="147"/>
      <c r="B15" s="321"/>
      <c r="C15" s="322"/>
      <c r="D15" s="322"/>
      <c r="E15" s="322"/>
      <c r="F15" s="322"/>
      <c r="G15" s="237"/>
      <c r="H15" s="147"/>
      <c r="I15" s="455"/>
      <c r="J15" s="456"/>
      <c r="K15" s="456"/>
      <c r="L15" s="456"/>
      <c r="M15" s="457"/>
      <c r="N15" s="147"/>
      <c r="O15" s="147"/>
      <c r="P15" s="147"/>
      <c r="Q15" s="147"/>
      <c r="R15" s="147"/>
      <c r="S15" s="147"/>
      <c r="T15" s="147"/>
      <c r="U15" s="147"/>
      <c r="V15" s="147"/>
      <c r="W15" s="147"/>
      <c r="X15" s="147"/>
      <c r="Y15" s="147"/>
      <c r="Z15" s="147"/>
    </row>
    <row r="16" spans="1:26" ht="4.5" customHeight="1" thickBot="1" x14ac:dyDescent="0.25">
      <c r="A16" s="147"/>
      <c r="B16" s="147"/>
      <c r="C16" s="147"/>
      <c r="D16" s="147"/>
      <c r="E16" s="147"/>
      <c r="F16" s="147"/>
      <c r="G16" s="147"/>
      <c r="H16" s="147"/>
      <c r="I16" s="147"/>
      <c r="J16" s="147"/>
      <c r="K16" s="147"/>
      <c r="L16" s="147"/>
      <c r="M16" s="147"/>
      <c r="N16" s="147"/>
      <c r="O16" s="147"/>
      <c r="P16" s="147"/>
      <c r="Q16" s="147"/>
      <c r="R16" s="147"/>
      <c r="S16" s="147"/>
      <c r="T16" s="147"/>
      <c r="U16" s="147"/>
      <c r="V16" s="147"/>
      <c r="W16" s="147"/>
      <c r="X16" s="147"/>
      <c r="Y16" s="147"/>
      <c r="Z16" s="147"/>
    </row>
    <row r="17" spans="1:26" ht="22.5" customHeight="1" x14ac:dyDescent="0.2">
      <c r="A17" s="147"/>
      <c r="B17" s="307"/>
      <c r="C17" s="308"/>
      <c r="D17" s="308" t="s">
        <v>357</v>
      </c>
      <c r="E17" s="308"/>
      <c r="F17" s="308"/>
      <c r="G17" s="310"/>
      <c r="H17" s="147"/>
      <c r="I17" s="311"/>
      <c r="J17" s="312"/>
      <c r="K17" s="309" t="s">
        <v>357</v>
      </c>
      <c r="L17" s="312"/>
      <c r="M17" s="313"/>
      <c r="N17" s="147"/>
      <c r="O17" s="147"/>
      <c r="P17" s="147"/>
      <c r="Q17" s="147"/>
      <c r="R17" s="147"/>
      <c r="S17" s="147"/>
      <c r="T17" s="147"/>
      <c r="U17" s="147"/>
      <c r="V17" s="147"/>
      <c r="W17" s="147"/>
      <c r="X17" s="147"/>
      <c r="Y17" s="147"/>
      <c r="Z17" s="147"/>
    </row>
    <row r="18" spans="1:26" ht="7.5" customHeight="1" x14ac:dyDescent="0.2">
      <c r="A18" s="147"/>
      <c r="B18" s="316"/>
      <c r="C18" s="147"/>
      <c r="D18" s="147"/>
      <c r="E18" s="147"/>
      <c r="F18" s="147"/>
      <c r="G18" s="315"/>
      <c r="H18" s="147"/>
      <c r="I18" s="316"/>
      <c r="J18" s="147"/>
      <c r="K18" s="147"/>
      <c r="L18" s="147"/>
      <c r="M18" s="315"/>
      <c r="N18" s="147"/>
      <c r="O18" s="147"/>
      <c r="P18" s="147"/>
      <c r="Q18" s="147"/>
      <c r="R18" s="147"/>
      <c r="S18" s="147"/>
      <c r="T18" s="147"/>
      <c r="U18" s="147"/>
      <c r="V18" s="147"/>
      <c r="W18" s="147"/>
      <c r="X18" s="147"/>
      <c r="Y18" s="147"/>
      <c r="Z18" s="147"/>
    </row>
    <row r="19" spans="1:26" ht="14.25" customHeight="1" x14ac:dyDescent="0.2">
      <c r="A19" s="147"/>
      <c r="B19" s="316"/>
      <c r="C19" s="147"/>
      <c r="D19" s="147"/>
      <c r="E19" s="150" t="s">
        <v>358</v>
      </c>
      <c r="F19" s="468" t="str">
        <f>IF($Q$4="","",HLOOKUP($Q$4,'CICP Welcome Letter'!$E$4:$P$15,2,FALSE))</f>
        <v/>
      </c>
      <c r="G19" s="315"/>
      <c r="H19" s="147"/>
      <c r="I19" s="316"/>
      <c r="J19" s="147"/>
      <c r="K19" s="147"/>
      <c r="L19" s="150" t="s">
        <v>359</v>
      </c>
      <c r="M19" s="605" t="str">
        <f>IF($Q$4="","",HLOOKUP($Q$4,'CICP Welcome Letter'!$E$4:$P$15,9,FALSE))</f>
        <v/>
      </c>
      <c r="N19" s="147"/>
      <c r="O19" s="147"/>
      <c r="P19" s="147"/>
      <c r="Q19" s="147"/>
      <c r="R19" s="147"/>
      <c r="S19" s="147"/>
      <c r="T19" s="147"/>
      <c r="U19" s="147"/>
      <c r="V19" s="147"/>
      <c r="W19" s="147"/>
      <c r="X19" s="147"/>
      <c r="Y19" s="147"/>
      <c r="Z19" s="147"/>
    </row>
    <row r="20" spans="1:26" ht="14.25" customHeight="1" x14ac:dyDescent="0.2">
      <c r="A20" s="147"/>
      <c r="B20" s="316"/>
      <c r="C20" s="147"/>
      <c r="D20" s="147"/>
      <c r="E20" s="150" t="s">
        <v>360</v>
      </c>
      <c r="F20" s="468" t="str">
        <f>IF($Q$4="","",HLOOKUP($Q$4,'CICP Welcome Letter'!$E$4:$P$15,3,FALSE))</f>
        <v/>
      </c>
      <c r="G20" s="315"/>
      <c r="H20" s="147"/>
      <c r="I20" s="316"/>
      <c r="J20" s="147"/>
      <c r="K20" s="147"/>
      <c r="L20" s="150" t="s">
        <v>361</v>
      </c>
      <c r="M20" s="605" t="str">
        <f>IF($Q$4="","",HLOOKUP($Q$4,'CICP Welcome Letter'!$E$4:$P$15,10,FALSE))</f>
        <v/>
      </c>
      <c r="N20" s="147"/>
      <c r="O20" s="147"/>
      <c r="P20" s="147"/>
      <c r="Q20" s="147"/>
      <c r="R20" s="147"/>
      <c r="S20" s="147"/>
      <c r="T20" s="147"/>
      <c r="U20" s="147"/>
      <c r="V20" s="147"/>
      <c r="W20" s="147"/>
      <c r="X20" s="147"/>
      <c r="Y20" s="147"/>
      <c r="Z20" s="147"/>
    </row>
    <row r="21" spans="1:26" ht="15" customHeight="1" x14ac:dyDescent="0.2">
      <c r="A21" s="147"/>
      <c r="B21" s="316"/>
      <c r="C21" s="147"/>
      <c r="D21" s="147"/>
      <c r="E21" s="150" t="s">
        <v>362</v>
      </c>
      <c r="F21" s="468" t="str">
        <f>IF($Q$4="","",HLOOKUP($Q$4,'CICP Welcome Letter'!$E$4:$P$15,4,FALSE))</f>
        <v/>
      </c>
      <c r="G21" s="323"/>
      <c r="H21" s="147"/>
      <c r="I21" s="316"/>
      <c r="J21" s="147"/>
      <c r="K21" s="147"/>
      <c r="L21" s="150" t="s">
        <v>363</v>
      </c>
      <c r="M21" s="605" t="str">
        <f>IF($Q$4="","",HLOOKUP($Q$4,'CICP Welcome Letter'!$E$4:$P$15,11,FALSE))</f>
        <v/>
      </c>
      <c r="N21" s="147"/>
      <c r="O21" s="147"/>
      <c r="P21" s="147"/>
      <c r="Q21" s="147"/>
      <c r="R21" s="147"/>
      <c r="S21" s="147"/>
      <c r="T21" s="147"/>
      <c r="U21" s="147"/>
      <c r="V21" s="147"/>
      <c r="W21" s="147"/>
      <c r="X21" s="147"/>
      <c r="Y21" s="147"/>
      <c r="Z21" s="147"/>
    </row>
    <row r="22" spans="1:26" ht="14.25" customHeight="1" x14ac:dyDescent="0.2">
      <c r="A22" s="147"/>
      <c r="B22" s="316"/>
      <c r="C22" s="147"/>
      <c r="D22" s="147"/>
      <c r="E22" s="150" t="s">
        <v>364</v>
      </c>
      <c r="F22" s="468" t="str">
        <f>IF($Q$4="","",HLOOKUP($Q$4,'CICP Welcome Letter'!$E$4:$P$15,5,FALSE))</f>
        <v/>
      </c>
      <c r="G22" s="324"/>
      <c r="H22" s="147"/>
      <c r="I22" s="314"/>
      <c r="J22" s="184"/>
      <c r="K22" s="147"/>
      <c r="L22" s="150" t="s">
        <v>365</v>
      </c>
      <c r="M22" s="605" t="str">
        <f>IF($Q$4="","",HLOOKUP($Q$4,'CICP Welcome Letter'!$E$4:$P$15,12,FALSE))</f>
        <v/>
      </c>
      <c r="N22" s="147"/>
      <c r="O22" s="147"/>
      <c r="P22" s="147"/>
      <c r="Q22" s="147"/>
      <c r="R22" s="147"/>
      <c r="S22" s="147"/>
      <c r="T22" s="147"/>
      <c r="U22" s="147"/>
      <c r="V22" s="147"/>
      <c r="W22" s="147"/>
      <c r="X22" s="147"/>
      <c r="Y22" s="147"/>
      <c r="Z22" s="147"/>
    </row>
    <row r="23" spans="1:26" ht="21" customHeight="1" x14ac:dyDescent="0.2">
      <c r="A23" s="147"/>
      <c r="B23" s="316"/>
      <c r="C23" s="147"/>
      <c r="D23" s="147"/>
      <c r="E23" s="185" t="s">
        <v>366</v>
      </c>
      <c r="F23" s="469" t="str">
        <f>IF($Q$4="","",HLOOKUP($Q$4,'CICP Welcome Letter'!$E$4:$P$15,6,FALSE))</f>
        <v/>
      </c>
      <c r="G23" s="325"/>
      <c r="H23" s="147"/>
      <c r="I23" s="314"/>
      <c r="J23" s="184"/>
      <c r="K23" s="606" t="s">
        <v>99</v>
      </c>
      <c r="L23" s="155"/>
      <c r="M23" s="607"/>
      <c r="N23" s="147"/>
      <c r="O23" s="147"/>
      <c r="P23" s="147"/>
      <c r="Q23" s="147"/>
      <c r="R23" s="147"/>
      <c r="S23" s="147"/>
      <c r="T23" s="147"/>
      <c r="U23" s="147"/>
      <c r="V23" s="147"/>
      <c r="W23" s="147"/>
      <c r="X23" s="147"/>
      <c r="Y23" s="147"/>
      <c r="Z23" s="147"/>
    </row>
    <row r="24" spans="1:26" ht="15" customHeight="1" x14ac:dyDescent="0.2">
      <c r="A24" s="147"/>
      <c r="B24" s="316"/>
      <c r="C24" s="147"/>
      <c r="D24" s="147"/>
      <c r="E24" s="150" t="s">
        <v>367</v>
      </c>
      <c r="F24" s="468" t="str">
        <f>IF($Q$4="","",HLOOKUP($Q$4,'CICP Welcome Letter'!$E$4:$P$15,7,FALSE))</f>
        <v/>
      </c>
      <c r="G24" s="222"/>
      <c r="H24" s="147"/>
      <c r="I24" s="316"/>
      <c r="J24" s="147"/>
      <c r="K24" s="147"/>
      <c r="L24" s="150" t="s">
        <v>375</v>
      </c>
      <c r="M24" s="608" t="str">
        <f>Application!I34</f>
        <v>N/A</v>
      </c>
      <c r="N24" s="147"/>
      <c r="O24" s="147"/>
      <c r="P24" s="147"/>
      <c r="Q24" s="147"/>
      <c r="R24" s="147"/>
      <c r="S24" s="147"/>
      <c r="T24" s="147"/>
      <c r="U24" s="147"/>
      <c r="V24" s="147"/>
      <c r="W24" s="147"/>
      <c r="X24" s="147"/>
      <c r="Y24" s="147"/>
      <c r="Z24" s="147"/>
    </row>
    <row r="25" spans="1:26" ht="14.25" customHeight="1" x14ac:dyDescent="0.2">
      <c r="A25" s="147"/>
      <c r="B25" s="314"/>
      <c r="C25" s="184"/>
      <c r="D25" s="184"/>
      <c r="E25" s="185" t="s">
        <v>368</v>
      </c>
      <c r="F25" s="468" t="str">
        <f>IF($Q$4="","",HLOOKUP($Q$4,'CICP Welcome Letter'!$E$4:$P$15,8,FALSE))</f>
        <v/>
      </c>
      <c r="G25" s="328"/>
      <c r="H25" s="147"/>
      <c r="I25" s="316"/>
      <c r="K25" s="609"/>
      <c r="L25" s="429" t="s">
        <v>376</v>
      </c>
      <c r="M25" s="610"/>
      <c r="N25" s="147"/>
      <c r="O25" s="147"/>
      <c r="P25" s="147"/>
      <c r="Q25" s="147"/>
      <c r="R25" s="147"/>
      <c r="S25" s="147"/>
      <c r="T25" s="147"/>
      <c r="U25" s="147"/>
      <c r="V25" s="147"/>
      <c r="W25" s="147"/>
      <c r="X25" s="147"/>
      <c r="Y25" s="147"/>
      <c r="Z25" s="147"/>
    </row>
    <row r="26" spans="1:26" ht="14.25" customHeight="1" x14ac:dyDescent="0.2">
      <c r="A26" s="147"/>
      <c r="B26" s="316"/>
      <c r="C26" s="147"/>
      <c r="D26" s="147"/>
      <c r="E26" s="147"/>
      <c r="F26" s="147"/>
      <c r="G26" s="315"/>
      <c r="H26" s="147"/>
      <c r="I26" s="329"/>
      <c r="J26" s="609"/>
      <c r="K26" s="609"/>
      <c r="L26" s="429" t="s">
        <v>377</v>
      </c>
      <c r="M26" s="611" t="str">
        <f>Application!O34</f>
        <v>N/A</v>
      </c>
      <c r="N26" s="147"/>
      <c r="O26" s="147"/>
      <c r="P26" s="147"/>
      <c r="Q26" s="147"/>
      <c r="R26" s="147"/>
      <c r="S26" s="147"/>
      <c r="T26" s="147"/>
      <c r="U26" s="147"/>
      <c r="V26" s="147"/>
      <c r="W26" s="147"/>
      <c r="X26" s="147"/>
      <c r="Y26" s="147"/>
      <c r="Z26" s="147"/>
    </row>
    <row r="27" spans="1:26" ht="7.5" customHeight="1" thickBot="1" x14ac:dyDescent="0.25">
      <c r="A27" s="147"/>
      <c r="B27" s="321"/>
      <c r="C27" s="322"/>
      <c r="D27" s="322"/>
      <c r="E27" s="322"/>
      <c r="F27" s="322"/>
      <c r="G27" s="237"/>
      <c r="H27" s="147"/>
      <c r="I27" s="331"/>
      <c r="J27" s="332"/>
      <c r="K27" s="332"/>
      <c r="L27" s="332"/>
      <c r="M27" s="333"/>
      <c r="N27" s="147"/>
      <c r="O27" s="147"/>
      <c r="P27" s="147"/>
      <c r="Q27" s="147"/>
      <c r="R27" s="147"/>
      <c r="S27" s="147"/>
      <c r="T27" s="147"/>
      <c r="U27" s="147"/>
      <c r="V27" s="147"/>
      <c r="W27" s="147"/>
      <c r="X27" s="147"/>
      <c r="Y27" s="147"/>
      <c r="Z27" s="147"/>
    </row>
    <row r="28" spans="1:26" ht="14.25" customHeight="1" x14ac:dyDescent="0.2">
      <c r="A28" s="147"/>
      <c r="B28" s="147"/>
      <c r="C28" s="147"/>
      <c r="D28" s="147"/>
      <c r="E28" s="147"/>
      <c r="F28" s="147"/>
      <c r="G28" s="147"/>
      <c r="H28" s="147"/>
      <c r="I28" s="147"/>
      <c r="J28" s="147"/>
      <c r="K28" s="147"/>
      <c r="L28" s="147"/>
      <c r="M28" s="147"/>
      <c r="N28" s="147"/>
      <c r="O28" s="147"/>
      <c r="P28" s="147"/>
      <c r="Q28" s="147"/>
      <c r="R28" s="147"/>
      <c r="S28" s="147"/>
      <c r="T28" s="147"/>
      <c r="U28" s="147"/>
      <c r="V28" s="147"/>
      <c r="W28" s="147"/>
      <c r="X28" s="147"/>
      <c r="Y28" s="147"/>
      <c r="Z28" s="147"/>
    </row>
    <row r="29" spans="1:26" ht="14.25" customHeight="1" x14ac:dyDescent="0.2">
      <c r="A29" s="147"/>
      <c r="B29" s="147" t="s">
        <v>369</v>
      </c>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row>
    <row r="30" spans="1:26" ht="14.25" customHeight="1" x14ac:dyDescent="0.2">
      <c r="A30" s="147"/>
      <c r="B30" s="147" t="s">
        <v>370</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row r="31" spans="1:26" ht="14.25" customHeight="1" x14ac:dyDescent="0.2">
      <c r="A31" s="147"/>
      <c r="B31" s="147"/>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row>
  </sheetData>
  <sheetProtection algorithmName="SHA-512" hashValue="xqTv291F+/GkPnl4WOFtwZ/dc8lHMqvNJJW5YW7TigfOOdVizLFyHQMFtCxVPfLv/AVaSgHkMa4G+LD1eCxgmg==" saltValue="7mt8yQdieOsP31MJ4lA81Q==" spinCount="100000" sheet="1" selectLockedCells="1"/>
  <mergeCells count="2">
    <mergeCell ref="D11:E11"/>
    <mergeCell ref="F13:G13"/>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AB92895-282C-447A-A7B6-ED06BB61CA95}">
          <x14:formula1>
            <xm:f>'CICP Welcome Letter'!$E$4:$P$4</xm:f>
          </x14:formula1>
          <xm:sqref>Q4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76170-4058-452C-8B44-C64DE5108ED5}">
  <dimension ref="A1:Z32"/>
  <sheetViews>
    <sheetView showGridLines="0" showRowColHeaders="0" zoomScaleNormal="100" workbookViewId="0">
      <selection activeCell="Q4" sqref="Q4"/>
    </sheetView>
  </sheetViews>
  <sheetFormatPr defaultColWidth="12.625" defaultRowHeight="15" customHeight="1" x14ac:dyDescent="0.2"/>
  <cols>
    <col min="1" max="1" width="7.75" customWidth="1"/>
    <col min="2" max="2" width="6.25" customWidth="1"/>
    <col min="3" max="3" width="6" customWidth="1"/>
    <col min="4" max="4" width="5" customWidth="1"/>
    <col min="5" max="5" width="4.25" customWidth="1"/>
    <col min="6" max="6" width="8.5" customWidth="1"/>
    <col min="7" max="7" width="9.375" customWidth="1"/>
    <col min="8" max="8" width="0.75" customWidth="1"/>
    <col min="9" max="9" width="5.75" customWidth="1"/>
    <col min="10" max="10" width="8" customWidth="1"/>
    <col min="11" max="11" width="10.25" customWidth="1"/>
    <col min="12" max="12" width="2.5" customWidth="1"/>
    <col min="13" max="13" width="12.875" customWidth="1"/>
    <col min="14" max="16" width="8" customWidth="1"/>
    <col min="17" max="17" width="10.625" bestFit="1" customWidth="1"/>
    <col min="18" max="26" width="8" customWidth="1"/>
  </cols>
  <sheetData>
    <row r="1" spans="1:26" ht="14.25" customHeight="1" x14ac:dyDescent="0.2">
      <c r="A1" s="147"/>
      <c r="B1" s="147"/>
      <c r="C1" s="147"/>
      <c r="D1" s="147"/>
      <c r="E1" s="147"/>
      <c r="F1" s="147"/>
      <c r="G1" s="147"/>
      <c r="H1" s="147"/>
      <c r="I1" s="147"/>
      <c r="J1" s="147"/>
      <c r="K1" s="147"/>
      <c r="L1" s="147"/>
      <c r="M1" s="147"/>
      <c r="N1" s="147"/>
      <c r="O1" s="147"/>
      <c r="P1" s="147"/>
      <c r="Q1" s="147"/>
      <c r="R1" s="147"/>
      <c r="S1" s="147"/>
      <c r="T1" s="147"/>
      <c r="U1" s="147"/>
      <c r="V1" s="147"/>
      <c r="W1" s="147"/>
      <c r="X1" s="147"/>
      <c r="Y1" s="147"/>
      <c r="Z1" s="147"/>
    </row>
    <row r="2" spans="1:26" ht="14.25" customHeight="1" x14ac:dyDescent="0.2">
      <c r="A2" s="147"/>
      <c r="B2" s="147" t="s">
        <v>346</v>
      </c>
      <c r="C2" s="147"/>
      <c r="D2" s="147"/>
      <c r="E2" s="147"/>
      <c r="F2" s="147"/>
      <c r="G2" s="147"/>
      <c r="H2" s="147"/>
      <c r="I2" s="147"/>
      <c r="J2" s="147"/>
      <c r="K2" s="147"/>
      <c r="L2" s="147"/>
      <c r="M2" s="147"/>
      <c r="N2" s="147"/>
      <c r="O2" s="147"/>
      <c r="P2" s="147"/>
      <c r="Q2" s="147"/>
      <c r="R2" s="147"/>
      <c r="S2" s="147"/>
      <c r="T2" s="147"/>
      <c r="U2" s="147"/>
      <c r="V2" s="147"/>
      <c r="W2" s="147"/>
      <c r="X2" s="147"/>
      <c r="Y2" s="147"/>
      <c r="Z2" s="147"/>
    </row>
    <row r="3" spans="1:26" ht="14.25" customHeight="1" x14ac:dyDescent="0.2">
      <c r="A3" s="147"/>
      <c r="B3" s="460"/>
      <c r="C3" s="411"/>
      <c r="D3" s="411"/>
      <c r="E3" s="411"/>
      <c r="F3" s="411"/>
      <c r="G3" s="411"/>
      <c r="H3" s="411"/>
      <c r="I3" s="411"/>
      <c r="J3" s="411"/>
      <c r="K3" s="411"/>
      <c r="L3" s="411"/>
      <c r="M3" s="147"/>
      <c r="N3" s="147"/>
      <c r="O3" s="147"/>
      <c r="P3" s="147"/>
      <c r="Q3" s="147"/>
      <c r="R3" s="147"/>
      <c r="S3" s="147"/>
      <c r="T3" s="147"/>
      <c r="U3" s="147"/>
      <c r="V3" s="147"/>
      <c r="W3" s="147"/>
      <c r="X3" s="147"/>
      <c r="Y3" s="147"/>
      <c r="Z3" s="147"/>
    </row>
    <row r="4" spans="1:26" ht="14.25" customHeight="1" thickBot="1" x14ac:dyDescent="0.25">
      <c r="A4" s="147"/>
      <c r="B4" s="147"/>
      <c r="C4" s="147"/>
      <c r="D4" s="147"/>
      <c r="E4" s="147"/>
      <c r="F4" s="147"/>
      <c r="G4" s="147"/>
      <c r="H4" s="147"/>
      <c r="I4" s="147"/>
      <c r="J4" s="147"/>
      <c r="K4" s="147"/>
      <c r="L4" s="147"/>
      <c r="M4" s="147"/>
      <c r="N4" s="147"/>
      <c r="O4" s="147"/>
      <c r="P4" s="59" t="s">
        <v>347</v>
      </c>
      <c r="Q4" s="465"/>
      <c r="R4" s="147"/>
      <c r="S4" s="147"/>
      <c r="T4" s="147"/>
      <c r="U4" s="147"/>
      <c r="V4" s="147"/>
      <c r="W4" s="147"/>
      <c r="X4" s="147"/>
      <c r="Y4" s="147"/>
      <c r="Z4" s="147"/>
    </row>
    <row r="5" spans="1:26" ht="22.5" customHeight="1" x14ac:dyDescent="0.2">
      <c r="A5" s="147"/>
      <c r="B5" s="307"/>
      <c r="C5" s="308"/>
      <c r="D5" s="308"/>
      <c r="E5" s="309" t="str">
        <f>IF('Patient Information'!B6="","",'Patient Information'!B6)</f>
        <v/>
      </c>
      <c r="F5" s="308"/>
      <c r="G5" s="310"/>
      <c r="H5" s="147"/>
      <c r="I5" s="444" t="s">
        <v>348</v>
      </c>
      <c r="J5" s="445" t="str">
        <f>IF(COUNTBLANK(Application!O12)=0,'Patient Information'!B43,IF(COUNTBLANK(Application!O13)=0,'Patient Information'!B65,IF(COUNTBLANK(Application!O14)=0,'Patient Information'!B87,IF(COUNTBLANK(Application!O15)=0,'Patient Information'!B109,IF(COUNTBLANK(Application!O16)=0,'Patient Information'!B131,IF(COUNTBLANK(Application!O17)=0,'Patient Information'!B153,IF(COUNTBLANK(Application!O18)=0,'Patient Information'!B175,IF(COUNTBLANK(Application!O19)=0,'Patient Information'!B197,IF(COUNTBLANK(Application!O20)=0,'Patient Information'!B219,"")))))))))</f>
        <v/>
      </c>
      <c r="K5" s="445"/>
      <c r="L5" s="446"/>
      <c r="M5" s="458" t="str">
        <f>IF(J5="","",VLOOKUP(J5,Application!$B$12:$O$20,14,FALSE))</f>
        <v/>
      </c>
      <c r="N5" s="147"/>
      <c r="O5" s="147"/>
      <c r="P5" s="147"/>
      <c r="Q5" s="147"/>
      <c r="R5" s="147"/>
      <c r="S5" s="147"/>
      <c r="T5" s="147"/>
      <c r="U5" s="147"/>
      <c r="V5" s="147"/>
      <c r="W5" s="147"/>
      <c r="X5" s="147"/>
      <c r="Y5" s="147"/>
      <c r="Z5" s="147"/>
    </row>
    <row r="6" spans="1:26" ht="12.75" customHeight="1" x14ac:dyDescent="0.2">
      <c r="A6" s="147"/>
      <c r="B6" s="314"/>
      <c r="C6" s="147"/>
      <c r="D6" s="147"/>
      <c r="E6" s="6" t="s">
        <v>371</v>
      </c>
      <c r="F6" s="147"/>
      <c r="G6" s="315"/>
      <c r="H6" s="147"/>
      <c r="I6" s="448" t="s">
        <v>348</v>
      </c>
      <c r="J6" s="148" t="str">
        <f>IF(COUNTBLANK(Application!O12:O13)=0,'Patient Information'!B65,IF(COUNTBLANK(Application!O12:O14)=1,'Patient Information'!B87,IF(COUNTBLANK(Application!O12:O15)=2,'Patient Information'!B109,IF(COUNTBLANK(Application!O12:O16)=3,'Patient Information'!B131,IF(COUNTBLANK(Application!O12:O17)=4,'Patient Information'!B153,IF(COUNTBLANK(Application!O12:O18)=5,'Patient Information'!B175,IF(COUNTBLANK(Application!O12:O19)=6,'Patient Information'!B197,IF(COUNTBLANK(Application!O12:O20)=7,'Patient Information'!B219,""))))))))</f>
        <v/>
      </c>
      <c r="K6" s="148"/>
      <c r="L6" s="411"/>
      <c r="M6" s="459" t="str">
        <f>IF(J6="","",VLOOKUP(J6,Application!$B$12:$O$20,14,FALSE))</f>
        <v/>
      </c>
      <c r="N6" s="147"/>
      <c r="O6" s="147"/>
      <c r="P6" s="147"/>
      <c r="Q6" s="147"/>
      <c r="R6" s="147"/>
      <c r="S6" s="147"/>
      <c r="T6" s="147"/>
      <c r="U6" s="147"/>
      <c r="V6" s="147"/>
      <c r="W6" s="147"/>
      <c r="X6" s="147"/>
      <c r="Y6" s="147"/>
      <c r="Z6" s="147"/>
    </row>
    <row r="7" spans="1:26" ht="12.75" customHeight="1" x14ac:dyDescent="0.2">
      <c r="A7" s="147"/>
      <c r="B7" s="316"/>
      <c r="C7" s="147"/>
      <c r="E7" s="6" t="s">
        <v>372</v>
      </c>
      <c r="F7" s="147"/>
      <c r="G7" s="315"/>
      <c r="H7" s="147"/>
      <c r="I7" s="448" t="s">
        <v>348</v>
      </c>
      <c r="J7" s="148" t="str">
        <f>IF(COUNTBLANK(Application!O12:O14)=0,'Patient Information'!B87,IF(COUNTBLANK(Application!O12:O15)=1,'Patient Information'!B109,IF(COUNTBLANK(Application!O12:O16)=2,'Patient Information'!B131,IF(COUNTBLANK(Application!O12:O17)=3,'Patient Information'!B153,IF(COUNTBLANK(Application!O12:O18)=4,'Patient Information'!B175,IF(COUNTBLANK(Application!O12:O19)=5,'Patient Information'!B197,IF(COUNTBLANK(Application!O12:O20)=6,'Patient Information'!B219,"")))))))</f>
        <v/>
      </c>
      <c r="K7" s="148"/>
      <c r="L7" s="411"/>
      <c r="M7" s="459" t="str">
        <f>IF(J7="","",VLOOKUP(J7,Application!$B$12:$O$20,14,FALSE))</f>
        <v/>
      </c>
      <c r="N7" s="147"/>
      <c r="O7" s="147"/>
      <c r="P7" s="147"/>
      <c r="Q7" s="147"/>
      <c r="R7" s="147"/>
      <c r="S7" s="147"/>
      <c r="T7" s="147"/>
      <c r="U7" s="147"/>
      <c r="V7" s="147"/>
      <c r="W7" s="147"/>
      <c r="X7" s="147"/>
      <c r="Y7" s="147"/>
      <c r="Z7" s="147"/>
    </row>
    <row r="8" spans="1:26" ht="12.75" customHeight="1" x14ac:dyDescent="0.2">
      <c r="A8" s="147"/>
      <c r="B8" s="317" t="s">
        <v>348</v>
      </c>
      <c r="C8" s="148" t="str">
        <f>CONCATENATE('Patient Information'!B13," ",'Patient Information'!B12)</f>
        <v xml:space="preserve"> </v>
      </c>
      <c r="D8" s="148"/>
      <c r="E8" s="148"/>
      <c r="F8" s="148"/>
      <c r="G8" s="318"/>
      <c r="H8" s="147"/>
      <c r="I8" s="448" t="s">
        <v>348</v>
      </c>
      <c r="J8" s="148" t="str">
        <f>IF(COUNTBLANK(Application!O12:O15)=0,'Patient Information'!B109,IF(COUNTBLANK(Application!O12:O16)=1,'Patient Information'!B131,IF(COUNTBLANK(Application!O12:O17)=2,'Patient Information'!B153,IF(COUNTBLANK(Application!O12:O18)=3,'Patient Information'!B175,IF(COUNTBLANK(Application!O12:O19)=4,'Patient Information'!B197,IF(COUNTBLANK(Application!O12:O20)=5,'Patient Information'!B219,""))))))</f>
        <v/>
      </c>
      <c r="K8" s="148"/>
      <c r="L8" s="411"/>
      <c r="M8" s="459" t="str">
        <f>IF(J8="","",VLOOKUP(J8,Application!$B$12:$O$20,14,FALSE))</f>
        <v/>
      </c>
      <c r="N8" s="147"/>
      <c r="O8" s="147"/>
      <c r="P8" s="147"/>
      <c r="Q8" s="147"/>
      <c r="R8" s="147"/>
      <c r="S8" s="147"/>
      <c r="T8" s="147"/>
      <c r="U8" s="147"/>
      <c r="V8" s="147"/>
      <c r="W8" s="147"/>
      <c r="X8" s="147"/>
      <c r="Y8" s="147"/>
      <c r="Z8" s="147"/>
    </row>
    <row r="9" spans="1:26" ht="12.75" customHeight="1" x14ac:dyDescent="0.2">
      <c r="A9" s="147"/>
      <c r="B9" s="317" t="s">
        <v>351</v>
      </c>
      <c r="C9" s="149">
        <f>IF(AND(Application!K33&lt;=40,Application!O4="Yes"),CONCATENATE(ROUND(Application!K33,0)," H"),Application!K33)</f>
        <v>0</v>
      </c>
      <c r="D9" s="200"/>
      <c r="E9" s="147"/>
      <c r="F9" s="150" t="s">
        <v>373</v>
      </c>
      <c r="G9" s="151" t="str">
        <f>Application!C34</f>
        <v>N/A</v>
      </c>
      <c r="H9" s="147"/>
      <c r="I9" s="448" t="s">
        <v>348</v>
      </c>
      <c r="J9" s="148" t="str">
        <f>IF(COUNTBLANK(Application!O12:O16)=0,'Patient Information'!B131,IF(COUNTBLANK(Application!O12:O17)=1,'Patient Information'!B153,IF(COUNTBLANK(Application!O12:O18)=2,'Patient Information'!B175,IF(COUNTBLANK(Application!O12:O19)=3,'Patient Information'!B197,IF(COUNTBLANK(Application!O12:O20)=4,'Patient Information'!B219,"")))))</f>
        <v/>
      </c>
      <c r="K9" s="148"/>
      <c r="L9" s="411"/>
      <c r="M9" s="459" t="str">
        <f>IF(J9="","",VLOOKUP(J9,Application!$B$12:$O$20,14,FALSE))</f>
        <v/>
      </c>
      <c r="N9" s="147"/>
      <c r="O9" s="147"/>
      <c r="P9" s="147"/>
      <c r="Q9" s="147"/>
      <c r="R9" s="147"/>
      <c r="S9" s="147"/>
      <c r="T9" s="147"/>
      <c r="U9" s="147"/>
      <c r="V9" s="147"/>
      <c r="W9" s="147"/>
      <c r="X9" s="147"/>
      <c r="Y9" s="147"/>
      <c r="Z9" s="147"/>
    </row>
    <row r="10" spans="1:26" ht="12.75" customHeight="1" x14ac:dyDescent="0.2">
      <c r="A10" s="147"/>
      <c r="B10" s="317" t="s">
        <v>378</v>
      </c>
      <c r="C10" s="555"/>
      <c r="D10" s="559" t="str">
        <f>Application!I34</f>
        <v>N/A</v>
      </c>
      <c r="E10" s="411"/>
      <c r="F10" s="150" t="s">
        <v>379</v>
      </c>
      <c r="G10" s="556" t="str">
        <f>Application!O34</f>
        <v>N/A</v>
      </c>
      <c r="H10" s="147"/>
      <c r="I10" s="448" t="s">
        <v>348</v>
      </c>
      <c r="J10" s="154" t="str">
        <f>IF(COUNTBLANK(Application!O12:O17)=0,'Patient Information'!B153,IF(COUNTBLANK(Application!O12:O18)=1,'Patient Information'!B175,IF(COUNTBLANK(Application!O12:O19)=2,'Patient Information'!B197,IF(COUNTBLANK(Application!O12:O20)=3,'Patient Information'!B219,""))))</f>
        <v/>
      </c>
      <c r="K10" s="154"/>
      <c r="L10" s="411"/>
      <c r="M10" s="459" t="str">
        <f>IF(J10="","",VLOOKUP(J10,Application!$B$12:$O$20,14,FALSE))</f>
        <v/>
      </c>
      <c r="N10" s="147"/>
      <c r="O10" s="147"/>
      <c r="P10" s="147"/>
      <c r="Q10" s="147"/>
      <c r="R10" s="147"/>
      <c r="S10" s="147"/>
      <c r="T10" s="147"/>
      <c r="U10" s="147"/>
      <c r="V10" s="147"/>
      <c r="W10" s="147"/>
      <c r="X10" s="147"/>
      <c r="Y10" s="147"/>
      <c r="Z10" s="147"/>
    </row>
    <row r="11" spans="1:26" ht="12.75" customHeight="1" x14ac:dyDescent="0.2">
      <c r="A11" s="147"/>
      <c r="B11" s="316" t="s">
        <v>353</v>
      </c>
      <c r="C11" s="147"/>
      <c r="D11" s="152" t="str">
        <f>IFERROR(VLOOKUP('Patient Information'!B20,'Background Information'!A4:B68,2,FALSE),"")</f>
        <v/>
      </c>
      <c r="E11" s="147"/>
      <c r="F11" s="205" t="str">
        <f>IF(Application!O11="","",Application!O11)</f>
        <v/>
      </c>
      <c r="G11" s="319"/>
      <c r="H11" s="147"/>
      <c r="I11" s="448" t="s">
        <v>348</v>
      </c>
      <c r="J11" s="154" t="str">
        <f>IF(COUNTBLANK(Application!O12:O18)=0,'Patient Information'!B175,IF(COUNTBLANK(Application!O12:O19)=1,'Patient Information'!B197,IF(COUNTBLANK(Application!O12:O20)=2,'Patient Information'!B219,"")))</f>
        <v/>
      </c>
      <c r="K11" s="154"/>
      <c r="L11" s="410"/>
      <c r="M11" s="459" t="str">
        <f>IF(J11="","",VLOOKUP(J11,Application!$B$12:$O$20,14,FALSE))</f>
        <v/>
      </c>
      <c r="N11" s="147"/>
      <c r="O11" s="147"/>
      <c r="P11" s="147"/>
      <c r="Q11" s="147"/>
      <c r="R11" s="147"/>
      <c r="S11" s="147"/>
      <c r="T11" s="147"/>
      <c r="U11" s="147"/>
      <c r="V11" s="147"/>
      <c r="W11" s="147"/>
      <c r="X11" s="147"/>
      <c r="Y11" s="147"/>
      <c r="Z11" s="147"/>
    </row>
    <row r="12" spans="1:26" ht="12.75" customHeight="1" x14ac:dyDescent="0.2">
      <c r="A12" s="147"/>
      <c r="B12" s="316" t="s">
        <v>354</v>
      </c>
      <c r="C12" s="147"/>
      <c r="D12" s="619" t="str">
        <f>IF('Patient Information'!B8="","",IF('Patient Information'!B8&gt;'Patient Information'!B9,'Patient Information'!B9,'Patient Information'!B8))</f>
        <v/>
      </c>
      <c r="E12" s="620"/>
      <c r="F12" s="147" t="s">
        <v>281</v>
      </c>
      <c r="G12" s="470" t="str">
        <f>IFERROR('CICP or HDC Card'!D12+365,"")</f>
        <v/>
      </c>
      <c r="H12" s="147"/>
      <c r="I12" s="448" t="s">
        <v>348</v>
      </c>
      <c r="J12" s="154" t="str">
        <f>IF(COUNTBLANK(Application!O12:O19)=0,'Patient Information'!B197,IF(COUNTBLANK(Application!O12:O20)=1,'Patient Information'!B219,""))</f>
        <v/>
      </c>
      <c r="K12" s="154"/>
      <c r="L12" s="410"/>
      <c r="M12" s="459" t="str">
        <f>IF(J12="","",VLOOKUP(J12,Application!$B$12:$O$20,14,FALSE))</f>
        <v/>
      </c>
      <c r="N12" s="147"/>
      <c r="O12" s="147"/>
      <c r="P12" s="147"/>
      <c r="Q12" s="147"/>
      <c r="R12" s="147"/>
      <c r="S12" s="147"/>
      <c r="T12" s="147"/>
      <c r="U12" s="147"/>
      <c r="V12" s="147"/>
      <c r="W12" s="147"/>
      <c r="X12" s="147"/>
      <c r="Y12" s="147"/>
      <c r="Z12" s="147"/>
    </row>
    <row r="13" spans="1:26" ht="12.75" customHeight="1" x14ac:dyDescent="0.2">
      <c r="A13" s="147"/>
      <c r="B13" s="316"/>
      <c r="C13" s="147"/>
      <c r="D13" s="147"/>
      <c r="E13" s="147"/>
      <c r="F13" s="150"/>
      <c r="G13" s="320"/>
      <c r="H13" s="147"/>
      <c r="I13" s="448" t="s">
        <v>348</v>
      </c>
      <c r="J13" s="154" t="str">
        <f>IF(COUNTBLANK(Application!O12:O20)=0,'Patient Information'!B219,"")</f>
        <v/>
      </c>
      <c r="K13" s="154"/>
      <c r="L13" s="410"/>
      <c r="M13" s="459" t="str">
        <f>IF(J13="","",VLOOKUP(J13,Application!$B$12:$O$20,14,FALSE))</f>
        <v/>
      </c>
      <c r="N13" s="147"/>
      <c r="O13" s="147"/>
      <c r="P13" s="147"/>
      <c r="Q13" s="147"/>
      <c r="R13" s="147"/>
      <c r="S13" s="147"/>
      <c r="T13" s="147"/>
      <c r="U13" s="147"/>
      <c r="V13" s="147"/>
      <c r="W13" s="147"/>
      <c r="X13" s="147"/>
      <c r="Y13" s="147"/>
      <c r="Z13" s="147"/>
    </row>
    <row r="14" spans="1:26" ht="12.75" customHeight="1" x14ac:dyDescent="0.2">
      <c r="A14" s="147"/>
      <c r="B14" s="541"/>
      <c r="C14" s="495"/>
      <c r="D14" s="495"/>
      <c r="E14" s="495"/>
      <c r="F14" s="621" t="str">
        <f>IF('Patient Information'!B7="","",'Patient Information'!B7)</f>
        <v/>
      </c>
      <c r="G14" s="622"/>
      <c r="H14" s="147"/>
      <c r="I14" s="557"/>
      <c r="J14" s="410"/>
      <c r="K14" s="410"/>
      <c r="L14" s="410"/>
      <c r="M14" s="558"/>
      <c r="N14" s="147"/>
      <c r="O14" s="147"/>
      <c r="P14" s="147"/>
      <c r="Q14" s="147"/>
      <c r="R14" s="147"/>
      <c r="S14" s="147"/>
      <c r="T14" s="147"/>
      <c r="U14" s="147"/>
      <c r="V14" s="147"/>
      <c r="W14" s="147"/>
      <c r="X14" s="147"/>
      <c r="Y14" s="147"/>
      <c r="Z14" s="147"/>
    </row>
    <row r="15" spans="1:26" ht="12.75" customHeight="1" x14ac:dyDescent="0.2">
      <c r="A15" s="147"/>
      <c r="B15" s="316" t="s">
        <v>355</v>
      </c>
      <c r="C15" s="147"/>
      <c r="D15" s="147"/>
      <c r="E15" s="147"/>
      <c r="F15" s="147"/>
      <c r="G15" s="315" t="s">
        <v>226</v>
      </c>
      <c r="H15" s="147"/>
      <c r="I15" s="451"/>
      <c r="J15" s="452"/>
      <c r="K15" s="453" t="s">
        <v>374</v>
      </c>
      <c r="L15" s="452"/>
      <c r="M15" s="454"/>
      <c r="N15" s="147"/>
      <c r="O15" s="147"/>
      <c r="P15" s="147"/>
      <c r="Q15" s="147"/>
      <c r="R15" s="147"/>
      <c r="S15" s="147"/>
      <c r="T15" s="147"/>
      <c r="U15" s="147"/>
      <c r="V15" s="147"/>
      <c r="W15" s="147"/>
      <c r="X15" s="147"/>
      <c r="Y15" s="147"/>
      <c r="Z15" s="147"/>
    </row>
    <row r="16" spans="1:26" ht="7.5" customHeight="1" thickBot="1" x14ac:dyDescent="0.25">
      <c r="A16" s="147"/>
      <c r="B16" s="321"/>
      <c r="C16" s="322"/>
      <c r="D16" s="322"/>
      <c r="E16" s="322"/>
      <c r="F16" s="322"/>
      <c r="G16" s="237"/>
      <c r="H16" s="147"/>
      <c r="I16" s="455"/>
      <c r="J16" s="456"/>
      <c r="K16" s="456"/>
      <c r="L16" s="456"/>
      <c r="M16" s="457"/>
      <c r="N16" s="147"/>
      <c r="O16" s="147"/>
      <c r="P16" s="147"/>
      <c r="Q16" s="147"/>
      <c r="R16" s="147"/>
      <c r="S16" s="147"/>
      <c r="T16" s="147"/>
      <c r="U16" s="147"/>
      <c r="V16" s="147"/>
      <c r="W16" s="147"/>
      <c r="X16" s="147"/>
      <c r="Y16" s="147"/>
      <c r="Z16" s="147"/>
    </row>
    <row r="17" spans="1:26" ht="4.5" customHeight="1" thickBot="1" x14ac:dyDescent="0.25">
      <c r="A17" s="147"/>
      <c r="B17" s="147"/>
      <c r="C17" s="147"/>
      <c r="D17" s="147"/>
      <c r="E17" s="147"/>
      <c r="F17" s="147"/>
      <c r="G17" s="147"/>
      <c r="H17" s="147"/>
      <c r="I17" s="147"/>
      <c r="J17" s="147"/>
      <c r="K17" s="147"/>
      <c r="L17" s="147"/>
      <c r="M17" s="147"/>
      <c r="N17" s="147"/>
      <c r="O17" s="147"/>
      <c r="P17" s="147"/>
      <c r="Q17" s="147"/>
      <c r="R17" s="147"/>
      <c r="S17" s="147"/>
      <c r="T17" s="147"/>
      <c r="U17" s="147"/>
      <c r="V17" s="147"/>
      <c r="W17" s="147"/>
      <c r="X17" s="147"/>
      <c r="Y17" s="147"/>
      <c r="Z17" s="147"/>
    </row>
    <row r="18" spans="1:26" ht="22.5" customHeight="1" x14ac:dyDescent="0.2">
      <c r="A18" s="147"/>
      <c r="B18" s="307"/>
      <c r="C18" s="308"/>
      <c r="D18" s="308" t="s">
        <v>357</v>
      </c>
      <c r="E18" s="308"/>
      <c r="F18" s="308"/>
      <c r="G18" s="310"/>
      <c r="H18" s="147"/>
      <c r="I18" s="444"/>
      <c r="J18" s="446"/>
      <c r="K18" s="530" t="s">
        <v>357</v>
      </c>
      <c r="L18" s="446"/>
      <c r="M18" s="574"/>
      <c r="N18" s="147"/>
      <c r="O18" s="147"/>
      <c r="P18" s="147"/>
      <c r="Q18" s="147"/>
      <c r="R18" s="147"/>
      <c r="S18" s="147"/>
      <c r="T18" s="147"/>
      <c r="U18" s="147"/>
      <c r="V18" s="147"/>
      <c r="W18" s="147"/>
      <c r="X18" s="147"/>
      <c r="Y18" s="147"/>
      <c r="Z18" s="147"/>
    </row>
    <row r="19" spans="1:26" ht="7.5" customHeight="1" x14ac:dyDescent="0.2">
      <c r="A19" s="147"/>
      <c r="B19" s="316"/>
      <c r="C19" s="147"/>
      <c r="D19" s="147"/>
      <c r="E19" s="147"/>
      <c r="F19" s="147"/>
      <c r="G19" s="315"/>
      <c r="H19" s="147"/>
      <c r="I19" s="448"/>
      <c r="J19" s="411"/>
      <c r="K19" s="411"/>
      <c r="L19" s="411"/>
      <c r="M19" s="575"/>
      <c r="N19" s="147"/>
      <c r="O19" s="147"/>
      <c r="P19" s="147"/>
      <c r="Q19" s="147"/>
      <c r="R19" s="147"/>
      <c r="S19" s="147"/>
      <c r="T19" s="147"/>
      <c r="U19" s="147"/>
      <c r="V19" s="147"/>
      <c r="W19" s="147"/>
      <c r="X19" s="147"/>
      <c r="Y19" s="147"/>
      <c r="Z19" s="147"/>
    </row>
    <row r="20" spans="1:26" ht="14.25" customHeight="1" x14ac:dyDescent="0.2">
      <c r="A20" s="147"/>
      <c r="B20" s="316"/>
      <c r="C20" s="147"/>
      <c r="D20" s="147"/>
      <c r="E20" s="150" t="s">
        <v>358</v>
      </c>
      <c r="F20" s="468" t="str">
        <f>IF($Q$4="","",HLOOKUP($Q$4,'CICP Welcome Letter'!$D$4:$O$15,2,FALSE))</f>
        <v/>
      </c>
      <c r="G20" s="315"/>
      <c r="H20" s="147"/>
      <c r="I20" s="448"/>
      <c r="J20" s="411"/>
      <c r="K20" s="411"/>
      <c r="L20" s="429" t="s">
        <v>359</v>
      </c>
      <c r="M20" s="471" t="str">
        <f>IF($Q$4="","",HLOOKUP($Q$4,'CICP Welcome Letter'!$D$4:$O$15,9,FALSE))</f>
        <v/>
      </c>
      <c r="N20" s="147"/>
      <c r="O20" s="147"/>
      <c r="P20" s="147"/>
      <c r="Q20" s="147"/>
      <c r="R20" s="147"/>
      <c r="S20" s="147"/>
      <c r="T20" s="147"/>
      <c r="U20" s="147"/>
      <c r="V20" s="147"/>
      <c r="W20" s="147"/>
      <c r="X20" s="147"/>
      <c r="Y20" s="147"/>
      <c r="Z20" s="147"/>
    </row>
    <row r="21" spans="1:26" ht="14.25" customHeight="1" x14ac:dyDescent="0.2">
      <c r="A21" s="147"/>
      <c r="B21" s="316"/>
      <c r="C21" s="147"/>
      <c r="D21" s="147"/>
      <c r="E21" s="150" t="s">
        <v>360</v>
      </c>
      <c r="F21" s="468" t="str">
        <f>IF($Q$4="","",HLOOKUP($Q$4,'CICP Welcome Letter'!$D$4:$O$15,3,FALSE))</f>
        <v/>
      </c>
      <c r="G21" s="315"/>
      <c r="H21" s="147"/>
      <c r="I21" s="448"/>
      <c r="J21" s="411"/>
      <c r="K21" s="411"/>
      <c r="L21" s="429" t="s">
        <v>361</v>
      </c>
      <c r="M21" s="471" t="str">
        <f>IF($Q$4="","",HLOOKUP($Q$4,'CICP Welcome Letter'!$D$4:$O$15,10,FALSE))</f>
        <v/>
      </c>
      <c r="N21" s="147"/>
      <c r="O21" s="147"/>
      <c r="P21" s="147"/>
      <c r="Q21" s="147"/>
      <c r="R21" s="147"/>
      <c r="S21" s="147"/>
      <c r="T21" s="147"/>
      <c r="U21" s="147"/>
      <c r="V21" s="147"/>
      <c r="W21" s="147"/>
      <c r="X21" s="147"/>
      <c r="Y21" s="147"/>
      <c r="Z21" s="147"/>
    </row>
    <row r="22" spans="1:26" ht="15" customHeight="1" x14ac:dyDescent="0.2">
      <c r="A22" s="147"/>
      <c r="B22" s="316"/>
      <c r="C22" s="147"/>
      <c r="D22" s="147"/>
      <c r="E22" s="150" t="s">
        <v>362</v>
      </c>
      <c r="F22" s="468" t="str">
        <f>IF($Q$4="","",HLOOKUP($Q$4,'CICP Welcome Letter'!$D$4:$O$15,4,FALSE))</f>
        <v/>
      </c>
      <c r="G22" s="323"/>
      <c r="H22" s="147"/>
      <c r="I22" s="448"/>
      <c r="J22" s="411"/>
      <c r="K22" s="411"/>
      <c r="L22" s="429" t="s">
        <v>363</v>
      </c>
      <c r="M22" s="471" t="str">
        <f>IF($Q$4="","",HLOOKUP($Q$4,'CICP Welcome Letter'!$D$4:$O$15,11,FALSE))</f>
        <v/>
      </c>
      <c r="N22" s="147"/>
      <c r="O22" s="147"/>
      <c r="P22" s="147"/>
      <c r="Q22" s="147"/>
      <c r="R22" s="147"/>
      <c r="S22" s="147"/>
      <c r="T22" s="147"/>
      <c r="U22" s="147"/>
      <c r="V22" s="147"/>
      <c r="W22" s="147"/>
      <c r="X22" s="147"/>
      <c r="Y22" s="147"/>
      <c r="Z22" s="147"/>
    </row>
    <row r="23" spans="1:26" ht="14.25" customHeight="1" x14ac:dyDescent="0.2">
      <c r="A23" s="147"/>
      <c r="B23" s="316"/>
      <c r="C23" s="147"/>
      <c r="D23" s="147"/>
      <c r="E23" s="150" t="s">
        <v>364</v>
      </c>
      <c r="F23" s="468" t="str">
        <f>IF($Q$4="","",HLOOKUP($Q$4,'CICP Welcome Letter'!$D$4:$O$15,5,FALSE))</f>
        <v/>
      </c>
      <c r="G23" s="324"/>
      <c r="H23" s="147"/>
      <c r="I23" s="576"/>
      <c r="J23" s="577"/>
      <c r="K23" s="411"/>
      <c r="L23" s="429" t="s">
        <v>365</v>
      </c>
      <c r="M23" s="471" t="str">
        <f>IF($Q$4="","",HLOOKUP($Q$4,'CICP Welcome Letter'!$D$4:$O$15,12,FALSE))</f>
        <v/>
      </c>
      <c r="N23" s="147"/>
      <c r="O23" s="147"/>
      <c r="P23" s="147"/>
      <c r="Q23" s="147"/>
      <c r="R23" s="147"/>
      <c r="S23" s="147"/>
      <c r="T23" s="147"/>
      <c r="U23" s="147"/>
      <c r="V23" s="147"/>
      <c r="W23" s="147"/>
      <c r="X23" s="147"/>
      <c r="Y23" s="147"/>
      <c r="Z23" s="147"/>
    </row>
    <row r="24" spans="1:26" ht="21" customHeight="1" x14ac:dyDescent="0.2">
      <c r="A24" s="147"/>
      <c r="B24" s="316"/>
      <c r="C24" s="147"/>
      <c r="D24" s="147"/>
      <c r="E24" s="185" t="s">
        <v>366</v>
      </c>
      <c r="F24" s="469" t="str">
        <f>IF($Q$4="","",HLOOKUP($Q$4,'CICP Welcome Letter'!$D$4:$O$15,6,FALSE))</f>
        <v/>
      </c>
      <c r="G24" s="325"/>
      <c r="H24" s="147"/>
      <c r="I24" s="576"/>
      <c r="J24" s="577"/>
      <c r="K24" s="612" t="s">
        <v>99</v>
      </c>
      <c r="L24" s="578"/>
      <c r="M24" s="613"/>
      <c r="N24" s="147"/>
      <c r="O24" s="147"/>
      <c r="P24" s="147"/>
      <c r="Q24" s="147"/>
      <c r="R24" s="147"/>
      <c r="S24" s="147"/>
      <c r="T24" s="147"/>
      <c r="U24" s="147"/>
      <c r="V24" s="147"/>
      <c r="W24" s="147"/>
      <c r="X24" s="147"/>
      <c r="Y24" s="147"/>
      <c r="Z24" s="147"/>
    </row>
    <row r="25" spans="1:26" ht="15" customHeight="1" x14ac:dyDescent="0.2">
      <c r="A25" s="147"/>
      <c r="B25" s="316"/>
      <c r="C25" s="147"/>
      <c r="D25" s="147"/>
      <c r="E25" s="150" t="s">
        <v>367</v>
      </c>
      <c r="F25" s="468" t="str">
        <f>IF($Q$4="","",HLOOKUP($Q$4,'CICP Welcome Letter'!$D$4:$O$15,7,FALSE))</f>
        <v/>
      </c>
      <c r="G25" s="222"/>
      <c r="H25" s="147"/>
      <c r="I25" s="448"/>
      <c r="J25" s="411"/>
      <c r="K25" s="411"/>
      <c r="L25" s="429" t="s">
        <v>375</v>
      </c>
      <c r="M25" s="614" t="str">
        <f>Application!I34</f>
        <v>N/A</v>
      </c>
      <c r="N25" s="147"/>
      <c r="O25" s="147"/>
      <c r="P25" s="147"/>
      <c r="Q25" s="147"/>
      <c r="R25" s="147"/>
      <c r="S25" s="147"/>
      <c r="T25" s="147"/>
      <c r="U25" s="147"/>
      <c r="V25" s="147"/>
      <c r="W25" s="147"/>
      <c r="X25" s="147"/>
      <c r="Y25" s="147"/>
      <c r="Z25" s="147"/>
    </row>
    <row r="26" spans="1:26" ht="14.25" customHeight="1" x14ac:dyDescent="0.2">
      <c r="A26" s="147"/>
      <c r="B26" s="314"/>
      <c r="C26" s="184"/>
      <c r="D26" s="184"/>
      <c r="E26" s="185" t="s">
        <v>368</v>
      </c>
      <c r="F26" s="468" t="str">
        <f>IF($Q$4="","",HLOOKUP($Q$4,'CICP Welcome Letter'!$D$4:$O$15,8,FALSE))</f>
        <v/>
      </c>
      <c r="G26" s="328"/>
      <c r="H26" s="147"/>
      <c r="I26" s="448"/>
      <c r="J26" s="410"/>
      <c r="K26" s="609"/>
      <c r="L26" s="429" t="s">
        <v>376</v>
      </c>
      <c r="M26" s="615"/>
      <c r="N26" s="147"/>
      <c r="O26" s="147"/>
      <c r="P26" s="147"/>
      <c r="Q26" s="147"/>
      <c r="R26" s="147"/>
      <c r="S26" s="147"/>
      <c r="T26" s="147"/>
      <c r="U26" s="147"/>
      <c r="V26" s="147"/>
      <c r="W26" s="147"/>
      <c r="X26" s="147"/>
      <c r="Y26" s="147"/>
      <c r="Z26" s="147"/>
    </row>
    <row r="27" spans="1:26" ht="14.25" customHeight="1" x14ac:dyDescent="0.2">
      <c r="A27" s="147"/>
      <c r="B27" s="316"/>
      <c r="C27" s="147"/>
      <c r="D27" s="147"/>
      <c r="E27" s="147"/>
      <c r="F27" s="147"/>
      <c r="G27" s="315"/>
      <c r="H27" s="147"/>
      <c r="I27" s="579"/>
      <c r="J27" s="609"/>
      <c r="K27" s="609"/>
      <c r="L27" s="429" t="s">
        <v>377</v>
      </c>
      <c r="M27" s="616" t="str">
        <f>Application!O34</f>
        <v>N/A</v>
      </c>
      <c r="N27" s="147"/>
      <c r="O27" s="147"/>
      <c r="P27" s="147"/>
      <c r="Q27" s="147"/>
      <c r="R27" s="147"/>
      <c r="S27" s="147"/>
      <c r="T27" s="147"/>
      <c r="U27" s="147"/>
      <c r="V27" s="147"/>
      <c r="W27" s="147"/>
      <c r="X27" s="147"/>
      <c r="Y27" s="147"/>
      <c r="Z27" s="147"/>
    </row>
    <row r="28" spans="1:26" ht="7.5" customHeight="1" thickBot="1" x14ac:dyDescent="0.25">
      <c r="A28" s="147"/>
      <c r="B28" s="321"/>
      <c r="C28" s="322"/>
      <c r="D28" s="322"/>
      <c r="E28" s="322"/>
      <c r="F28" s="322"/>
      <c r="G28" s="237"/>
      <c r="H28" s="147"/>
      <c r="I28" s="580"/>
      <c r="J28" s="581"/>
      <c r="K28" s="581"/>
      <c r="L28" s="581"/>
      <c r="M28" s="582"/>
      <c r="N28" s="147"/>
      <c r="O28" s="147"/>
      <c r="P28" s="147"/>
      <c r="Q28" s="147"/>
      <c r="R28" s="147"/>
      <c r="S28" s="147"/>
      <c r="T28" s="147"/>
      <c r="U28" s="147"/>
      <c r="V28" s="147"/>
      <c r="W28" s="147"/>
      <c r="X28" s="147"/>
      <c r="Y28" s="147"/>
      <c r="Z28" s="147"/>
    </row>
    <row r="29" spans="1:26" ht="14.25" customHeight="1" x14ac:dyDescent="0.2">
      <c r="A29" s="147"/>
      <c r="B29" s="147"/>
      <c r="C29" s="147"/>
      <c r="D29" s="147"/>
      <c r="E29" s="147"/>
      <c r="F29" s="147"/>
      <c r="G29" s="147"/>
      <c r="H29" s="147"/>
      <c r="I29" s="147"/>
      <c r="J29" s="147"/>
      <c r="K29" s="147"/>
      <c r="L29" s="147"/>
      <c r="M29" s="147"/>
      <c r="N29" s="147"/>
      <c r="O29" s="147"/>
      <c r="P29" s="147"/>
      <c r="Q29" s="147"/>
      <c r="R29" s="147"/>
      <c r="S29" s="147"/>
      <c r="T29" s="147"/>
      <c r="U29" s="147"/>
      <c r="V29" s="147"/>
      <c r="W29" s="147"/>
      <c r="X29" s="147"/>
      <c r="Y29" s="147"/>
      <c r="Z29" s="147"/>
    </row>
    <row r="30" spans="1:26" ht="14.25" customHeight="1" x14ac:dyDescent="0.2">
      <c r="A30" s="147"/>
      <c r="B30" s="147" t="s">
        <v>369</v>
      </c>
      <c r="C30" s="147"/>
      <c r="D30" s="147"/>
      <c r="E30" s="147"/>
      <c r="F30" s="147"/>
      <c r="G30" s="147"/>
      <c r="H30" s="147"/>
      <c r="I30" s="147"/>
      <c r="J30" s="147"/>
      <c r="K30" s="147"/>
      <c r="L30" s="147"/>
      <c r="M30" s="147"/>
      <c r="N30" s="147"/>
      <c r="O30" s="147"/>
      <c r="P30" s="147"/>
      <c r="Q30" s="147"/>
      <c r="R30" s="147"/>
      <c r="S30" s="147"/>
      <c r="T30" s="147"/>
      <c r="U30" s="147"/>
      <c r="V30" s="147"/>
      <c r="W30" s="147"/>
      <c r="X30" s="147"/>
      <c r="Y30" s="147"/>
      <c r="Z30" s="147"/>
    </row>
    <row r="31" spans="1:26" ht="14.25" customHeight="1" x14ac:dyDescent="0.2">
      <c r="A31" s="147"/>
      <c r="B31" s="147" t="s">
        <v>370</v>
      </c>
      <c r="C31" s="147"/>
      <c r="D31" s="147"/>
      <c r="E31" s="147"/>
      <c r="F31" s="147"/>
      <c r="G31" s="147"/>
      <c r="H31" s="147"/>
      <c r="I31" s="147"/>
      <c r="J31" s="147"/>
      <c r="K31" s="147"/>
      <c r="L31" s="147"/>
      <c r="M31" s="147"/>
      <c r="N31" s="147"/>
      <c r="O31" s="147"/>
      <c r="P31" s="147"/>
      <c r="Q31" s="147"/>
      <c r="R31" s="147"/>
      <c r="S31" s="147"/>
      <c r="T31" s="147"/>
      <c r="U31" s="147"/>
      <c r="V31" s="147"/>
      <c r="W31" s="147"/>
      <c r="X31" s="147"/>
      <c r="Y31" s="147"/>
      <c r="Z31" s="147"/>
    </row>
    <row r="32" spans="1:26" ht="14.25" customHeight="1" x14ac:dyDescent="0.2">
      <c r="A32" s="147"/>
      <c r="B32" s="147"/>
      <c r="C32" s="147"/>
      <c r="D32" s="147"/>
      <c r="E32" s="147"/>
      <c r="F32" s="147"/>
      <c r="G32" s="147"/>
      <c r="H32" s="147"/>
      <c r="I32" s="147"/>
      <c r="J32" s="147"/>
      <c r="K32" s="147"/>
      <c r="L32" s="147"/>
      <c r="M32" s="147"/>
      <c r="N32" s="147"/>
      <c r="O32" s="147"/>
      <c r="P32" s="147"/>
      <c r="Q32" s="147"/>
      <c r="R32" s="147"/>
      <c r="S32" s="147"/>
      <c r="T32" s="147"/>
      <c r="U32" s="147"/>
      <c r="V32" s="147"/>
      <c r="W32" s="147"/>
      <c r="X32" s="147"/>
      <c r="Y32" s="147"/>
      <c r="Z32" s="147"/>
    </row>
  </sheetData>
  <sheetProtection algorithmName="SHA-512" hashValue="arZkUNQnyir564VtOYtYQhVBFGyK9qC58f0gxvd3USEzJT/EbP38RVL8XBpFJN1yUHxXI98V0JuznhmGE80gNw==" saltValue="mOgtP2fy7ZoBKbNR6b661Q==" spinCount="100000" sheet="1" selectLockedCells="1"/>
  <mergeCells count="2">
    <mergeCell ref="D12:E12"/>
    <mergeCell ref="F14:G14"/>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DA6B36B-B2D4-4940-8DB3-57EB5FE4B158}">
          <x14:formula1>
            <xm:f>'CICP Welcome Letter'!$D$4:$O$4</xm:f>
          </x14:formula1>
          <xm:sqref>Q4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FiscalYear xmlns="fd6ec767-13f9-4c57-853d-dbb80b22590d" xsi:nil="true"/>
    <Folder xmlns="fd6ec767-13f9-4c57-853d-dbb80b22590d">Policy Development Team</Folder>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66F57DB2A9A9A48A9957D3E91B5488A" ma:contentTypeVersion="4" ma:contentTypeDescription="Create a new document." ma:contentTypeScope="" ma:versionID="619994c4368dc9f1ffad92965a2419a7">
  <xsd:schema xmlns:xsd="http://www.w3.org/2001/XMLSchema" xmlns:xs="http://www.w3.org/2001/XMLSchema" xmlns:p="http://schemas.microsoft.com/office/2006/metadata/properties" xmlns:ns2="fd6ec767-13f9-4c57-853d-dbb80b22590d" targetNamespace="http://schemas.microsoft.com/office/2006/metadata/properties" ma:root="true" ma:fieldsID="757ce5c9ae8b7ddeb07bf0aba92fc83b" ns2:_="">
    <xsd:import namespace="fd6ec767-13f9-4c57-853d-dbb80b22590d"/>
    <xsd:element name="properties">
      <xsd:complexType>
        <xsd:sequence>
          <xsd:element name="documentManagement">
            <xsd:complexType>
              <xsd:all>
                <xsd:element ref="ns2:MediaServiceMetadata" minOccurs="0"/>
                <xsd:element ref="ns2:MediaServiceFastMetadata" minOccurs="0"/>
                <xsd:element ref="ns2:FiscalYear" minOccurs="0"/>
                <xsd:element ref="ns2:Fol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6ec767-13f9-4c57-853d-dbb80b22590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FiscalYear" ma:index="10" nillable="true" ma:displayName="Fiscal Year" ma:format="Dropdown" ma:internalName="FiscalYear">
      <xsd:simpleType>
        <xsd:restriction base="dms:Choice">
          <xsd:enumeration value="FY20-21"/>
          <xsd:enumeration value="FY21-22"/>
          <xsd:enumeration value="FY22-23"/>
        </xsd:restriction>
      </xsd:simpleType>
    </xsd:element>
    <xsd:element name="Folder" ma:index="11" nillable="true" ma:displayName="Folder" ma:format="Dropdown" ma:internalName="Folder">
      <xsd:simpleType>
        <xsd:union memberTypes="dms:Text">
          <xsd:simpleType>
            <xsd:restriction base="dms:Choice">
              <xsd:enumeration value="Policy Development Team"/>
              <xsd:enumeration value="Public Comments"/>
              <xsd:enumeration value="Rule"/>
            </xsd:restriction>
          </xsd:simpleType>
        </xsd:un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79298ED-0E36-4B87-BA24-7ACE25225AA2}">
  <ds:schemaRefs>
    <ds:schemaRef ds:uri="http://schemas.microsoft.com/office/2006/metadata/properties"/>
    <ds:schemaRef ds:uri="http://schemas.microsoft.com/office/infopath/2007/PartnerControls"/>
    <ds:schemaRef ds:uri="fd6ec767-13f9-4c57-853d-dbb80b22590d"/>
  </ds:schemaRefs>
</ds:datastoreItem>
</file>

<file path=customXml/itemProps2.xml><?xml version="1.0" encoding="utf-8"?>
<ds:datastoreItem xmlns:ds="http://schemas.openxmlformats.org/officeDocument/2006/customXml" ds:itemID="{58FCEC34-FC19-4F78-9324-35007AC95723}">
  <ds:schemaRefs>
    <ds:schemaRef ds:uri="http://schemas.microsoft.com/sharepoint/v3/contenttype/forms"/>
  </ds:schemaRefs>
</ds:datastoreItem>
</file>

<file path=customXml/itemProps3.xml><?xml version="1.0" encoding="utf-8"?>
<ds:datastoreItem xmlns:ds="http://schemas.openxmlformats.org/officeDocument/2006/customXml" ds:itemID="{BAA31E2A-B9EF-42B2-82D1-67242ED7156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6ec767-13f9-4c57-853d-dbb80b22590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10</vt:i4>
      </vt:variant>
    </vt:vector>
  </HeadingPairs>
  <TitlesOfParts>
    <vt:vector size="23" baseType="lpstr">
      <vt:lpstr>Screening Form</vt:lpstr>
      <vt:lpstr>Patient Information</vt:lpstr>
      <vt:lpstr>Worksheet 1</vt:lpstr>
      <vt:lpstr>Worksheet 2</vt:lpstr>
      <vt:lpstr>Worksheet 3</vt:lpstr>
      <vt:lpstr>Application</vt:lpstr>
      <vt:lpstr>CICP Card</vt:lpstr>
      <vt:lpstr>CICP or HDC Card (1)</vt:lpstr>
      <vt:lpstr>CICP or HDC Card</vt:lpstr>
      <vt:lpstr>CICP Client Responsibilities</vt:lpstr>
      <vt:lpstr>CICP Welcome Letter</vt:lpstr>
      <vt:lpstr>CICP No SSN</vt:lpstr>
      <vt:lpstr>Background Information</vt:lpstr>
      <vt:lpstr>Application!Print_Area</vt:lpstr>
      <vt:lpstr>'CICP Card'!Print_Area</vt:lpstr>
      <vt:lpstr>'CICP or HDC Card'!Print_Area</vt:lpstr>
      <vt:lpstr>'CICP or HDC Card (1)'!Print_Area</vt:lpstr>
      <vt:lpstr>'CICP Welcome Letter'!Print_Area</vt:lpstr>
      <vt:lpstr>'Patient Information'!Print_Area</vt:lpstr>
      <vt:lpstr>'Screening Form'!Print_Area</vt:lpstr>
      <vt:lpstr>'Worksheet 1'!Print_Area</vt:lpstr>
      <vt:lpstr>'Worksheet 2'!Print_Area</vt:lpstr>
      <vt:lpstr>'Worksheet 3'!Print_Area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Graf, Taryn</dc:creator>
  <cp:keywords/>
  <dc:description/>
  <cp:lastModifiedBy>Nickerson, Janette</cp:lastModifiedBy>
  <cp:revision/>
  <dcterms:created xsi:type="dcterms:W3CDTF">2015-05-27T16:49:28Z</dcterms:created>
  <dcterms:modified xsi:type="dcterms:W3CDTF">2023-01-16T20:46:43Z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0x010100566F57DB2A9A9A48A9957D3E91B5488A</vt:lpwstr>
  </property>
  <property fmtid="{D5CDD505-2E9C-101B-9397-08002B2CF9AE}" pid="3" name="Language">
    <vt:lpwstr>english</vt:lpwstr>
  </property>
  <property fmtid="{D5CDD505-2E9C-101B-9397-08002B2CF9AE}" pid="4" name="Order">
    <vt:r8>16300</vt:r8>
  </property>
  <property fmtid="{D5CDD505-2E9C-101B-9397-08002B2CF9AE}" pid="5" name="AuthorIds_UIVersion_5">
    <vt:lpwstr>20</vt:lpwstr>
  </property>
</Properties>
</file>